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D:\Documenten Pieter\AV HOLLANDIA\Schema's\"/>
    </mc:Choice>
  </mc:AlternateContent>
  <xr:revisionPtr revIDLastSave="0" documentId="13_ncr:1_{36E99DE8-7C19-48C4-93A2-3B5DC7E2C478}" xr6:coauthVersionLast="45" xr6:coauthVersionMax="45" xr10:uidLastSave="{00000000-0000-0000-0000-000000000000}"/>
  <bookViews>
    <workbookView xWindow="-120" yWindow="-120" windowWidth="29040" windowHeight="15840" firstSheet="1" activeTab="1" xr2:uid="{DDCCD6AC-19D2-48F6-8EAB-E9A59849FBEA}"/>
  </bookViews>
  <sheets>
    <sheet name="Blad1" sheetId="9" state="hidden" r:id="rId1"/>
    <sheet name="Invulformulier AD" sheetId="2" r:id="rId2"/>
    <sheet name="Tempo's 800, 1500 en 3000" sheetId="1" r:id="rId3"/>
    <sheet name=" Tempotabellen AD" sheetId="8" r:id="rId4"/>
  </sheets>
  <externalReferences>
    <externalReference r:id="rId5"/>
  </externalReferences>
  <definedNames>
    <definedName name="aanwezigheid">[1]Selectielijstjes!$C$19:$C$32</definedName>
    <definedName name="_xlnm.Print_Area" localSheetId="3">' Tempotabellen AD'!$A$1:$X$98</definedName>
    <definedName name="_xlnm.Print_Area" localSheetId="1">'Invulformulier AD'!$A$1:$F$27</definedName>
    <definedName name="_xlnm.Print_Area" localSheetId="2">'Tempo''s 800, 1500 en 3000'!$A$1:$H$56</definedName>
    <definedName name="trainers">[1]Selectielijstjes!$C$3:$C$17</definedName>
    <definedName name="Z_3EDAF827_BDC5_4CCE_8F5B_CD7C8ADCF7B1_.wvu.Cols" localSheetId="3" hidden="1">' Tempotabellen AD'!$C:$C</definedName>
    <definedName name="Z_3EDAF827_BDC5_4CCE_8F5B_CD7C8ADCF7B1_.wvu.PrintArea" localSheetId="3" hidden="1">' Tempotabellen AD'!$A$1:$X$98</definedName>
    <definedName name="Z_3EDAF827_BDC5_4CCE_8F5B_CD7C8ADCF7B1_.wvu.Rows" localSheetId="3" hidden="1">' Tempotabellen AD'!$99:$106</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 name="Tabel" connection="Verbinding"/>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2" i="9" l="1"/>
  <c r="N91" i="9"/>
  <c r="M80" i="9"/>
  <c r="R79" i="9"/>
  <c r="O72" i="9"/>
  <c r="N71" i="9"/>
  <c r="P63" i="9"/>
  <c r="N56" i="9"/>
  <c r="M56" i="9"/>
  <c r="M47" i="9"/>
  <c r="P39" i="9"/>
  <c r="Q32" i="9"/>
  <c r="O32" i="9"/>
  <c r="P25" i="9"/>
  <c r="O25" i="9"/>
  <c r="R20" i="9"/>
  <c r="M17" i="9"/>
  <c r="S16" i="9"/>
  <c r="S12" i="9"/>
  <c r="N9" i="9"/>
  <c r="M9" i="9"/>
  <c r="O7" i="9"/>
  <c r="V102" i="9"/>
  <c r="V101" i="9"/>
  <c r="V100" i="9"/>
  <c r="V99" i="9"/>
  <c r="V98" i="9"/>
  <c r="V97" i="9"/>
  <c r="V96" i="9"/>
  <c r="V95" i="9"/>
  <c r="V94" i="9"/>
  <c r="V93" i="9"/>
  <c r="V92" i="9"/>
  <c r="V91" i="9"/>
  <c r="V90" i="9"/>
  <c r="V89" i="9"/>
  <c r="V88" i="9"/>
  <c r="V87" i="9"/>
  <c r="V86" i="9"/>
  <c r="V85" i="9"/>
  <c r="V84" i="9"/>
  <c r="V83" i="9"/>
  <c r="V82" i="9"/>
  <c r="V81" i="9"/>
  <c r="V80" i="9"/>
  <c r="V79" i="9"/>
  <c r="V78" i="9"/>
  <c r="V77" i="9"/>
  <c r="V76" i="9"/>
  <c r="V75" i="9"/>
  <c r="V74" i="9"/>
  <c r="V73" i="9"/>
  <c r="V72" i="9"/>
  <c r="V71" i="9"/>
  <c r="V70" i="9"/>
  <c r="V69" i="9"/>
  <c r="V68" i="9"/>
  <c r="V67" i="9"/>
  <c r="V66" i="9"/>
  <c r="V65" i="9"/>
  <c r="V64" i="9"/>
  <c r="V63" i="9"/>
  <c r="V62" i="9"/>
  <c r="V61" i="9"/>
  <c r="V60" i="9"/>
  <c r="V59" i="9"/>
  <c r="V58" i="9"/>
  <c r="V57" i="9"/>
  <c r="V56" i="9"/>
  <c r="V55" i="9"/>
  <c r="V54" i="9"/>
  <c r="V53" i="9"/>
  <c r="V52" i="9"/>
  <c r="V51" i="9"/>
  <c r="V50" i="9"/>
  <c r="V49" i="9"/>
  <c r="V48" i="9"/>
  <c r="V47" i="9"/>
  <c r="V46" i="9"/>
  <c r="V45" i="9"/>
  <c r="V44" i="9"/>
  <c r="V43" i="9"/>
  <c r="V42" i="9"/>
  <c r="V41" i="9"/>
  <c r="V40" i="9"/>
  <c r="V39" i="9"/>
  <c r="V38" i="9"/>
  <c r="V37" i="9"/>
  <c r="V36" i="9"/>
  <c r="V35" i="9"/>
  <c r="V34" i="9"/>
  <c r="V33" i="9"/>
  <c r="V32" i="9"/>
  <c r="V31" i="9"/>
  <c r="V30" i="9"/>
  <c r="V29" i="9"/>
  <c r="V28" i="9"/>
  <c r="V27" i="9"/>
  <c r="V26" i="9"/>
  <c r="V25" i="9"/>
  <c r="V24" i="9"/>
  <c r="V23" i="9"/>
  <c r="V22" i="9"/>
  <c r="V21" i="9"/>
  <c r="V20" i="9"/>
  <c r="V19" i="9"/>
  <c r="V18" i="9"/>
  <c r="V17" i="9"/>
  <c r="V16" i="9"/>
  <c r="V15" i="9"/>
  <c r="V14" i="9"/>
  <c r="V13" i="9"/>
  <c r="V12" i="9"/>
  <c r="V11" i="9"/>
  <c r="V10" i="9"/>
  <c r="V9" i="9"/>
  <c r="V8" i="9"/>
  <c r="V7" i="9"/>
  <c r="V6" i="9"/>
  <c r="V5" i="9"/>
  <c r="V4" i="9"/>
  <c r="V3" i="9"/>
  <c r="L88" i="9"/>
  <c r="S88" i="9" s="1"/>
  <c r="L87" i="9"/>
  <c r="L102" i="9"/>
  <c r="L101" i="9"/>
  <c r="R101" i="9" s="1"/>
  <c r="L100" i="9"/>
  <c r="Q100" i="9" s="1"/>
  <c r="L99" i="9"/>
  <c r="P99" i="9" s="1"/>
  <c r="L98" i="9"/>
  <c r="S98" i="9" s="1"/>
  <c r="L97" i="9"/>
  <c r="R97" i="9" s="1"/>
  <c r="L96" i="9"/>
  <c r="Q96" i="9" s="1"/>
  <c r="L95" i="9"/>
  <c r="R95" i="9" s="1"/>
  <c r="L94" i="9"/>
  <c r="O94" i="9" s="1"/>
  <c r="L93" i="9"/>
  <c r="L92" i="9"/>
  <c r="Q92" i="9" s="1"/>
  <c r="L91" i="9"/>
  <c r="P91" i="9" s="1"/>
  <c r="L90" i="9"/>
  <c r="L89" i="9"/>
  <c r="N89" i="9" s="1"/>
  <c r="L86" i="9"/>
  <c r="Q86" i="9" s="1"/>
  <c r="L85" i="9"/>
  <c r="R85" i="9" s="1"/>
  <c r="L84" i="9"/>
  <c r="L83" i="9"/>
  <c r="P83" i="9" s="1"/>
  <c r="L82" i="9"/>
  <c r="S82" i="9" s="1"/>
  <c r="L81" i="9"/>
  <c r="N81" i="9" s="1"/>
  <c r="L80" i="9"/>
  <c r="Q80" i="9" s="1"/>
  <c r="L79" i="9"/>
  <c r="L78" i="9"/>
  <c r="Q78" i="9" s="1"/>
  <c r="L77" i="9"/>
  <c r="S77" i="9" s="1"/>
  <c r="L76" i="9"/>
  <c r="M76" i="9" s="1"/>
  <c r="L75" i="9"/>
  <c r="L74" i="9"/>
  <c r="Q74" i="9" s="1"/>
  <c r="L73" i="9"/>
  <c r="R73" i="9" s="1"/>
  <c r="L72" i="9"/>
  <c r="S72" i="9" s="1"/>
  <c r="L71" i="9"/>
  <c r="M71" i="9" s="1"/>
  <c r="L70" i="9"/>
  <c r="S70" i="9" s="1"/>
  <c r="L69" i="9"/>
  <c r="R69" i="9" s="1"/>
  <c r="L68" i="9"/>
  <c r="R68" i="9" s="1"/>
  <c r="L67" i="9"/>
  <c r="N67" i="9" s="1"/>
  <c r="L66" i="9"/>
  <c r="P66" i="9" s="1"/>
  <c r="L65" i="9"/>
  <c r="R65" i="9" s="1"/>
  <c r="L64" i="9"/>
  <c r="N64" i="9" s="1"/>
  <c r="L63" i="9"/>
  <c r="N63" i="9" s="1"/>
  <c r="L62" i="9"/>
  <c r="S62" i="9" s="1"/>
  <c r="L61" i="9"/>
  <c r="R61" i="9" s="1"/>
  <c r="L60" i="9"/>
  <c r="L59" i="9"/>
  <c r="Q59" i="9" s="1"/>
  <c r="L58" i="9"/>
  <c r="S58" i="9" s="1"/>
  <c r="L57" i="9"/>
  <c r="O57" i="9" s="1"/>
  <c r="L56" i="9"/>
  <c r="S56" i="9" s="1"/>
  <c r="L55" i="9"/>
  <c r="L54" i="9"/>
  <c r="Q54" i="9" s="1"/>
  <c r="L53" i="9"/>
  <c r="R53" i="9" s="1"/>
  <c r="L52" i="9"/>
  <c r="O52" i="9" s="1"/>
  <c r="L51" i="9"/>
  <c r="R51" i="9" s="1"/>
  <c r="L50" i="9"/>
  <c r="M50" i="9" s="1"/>
  <c r="L49" i="9"/>
  <c r="R49" i="9" s="1"/>
  <c r="L48" i="9"/>
  <c r="S48" i="9" s="1"/>
  <c r="L47" i="9"/>
  <c r="N47" i="9" s="1"/>
  <c r="L46" i="9"/>
  <c r="S46" i="9" s="1"/>
  <c r="L45" i="9"/>
  <c r="P45" i="9" s="1"/>
  <c r="L44" i="9"/>
  <c r="S44" i="9" s="1"/>
  <c r="L43" i="9"/>
  <c r="R43" i="9" s="1"/>
  <c r="L42" i="9"/>
  <c r="Q42" i="9" s="1"/>
  <c r="L41" i="9"/>
  <c r="R41" i="9" s="1"/>
  <c r="L40" i="9"/>
  <c r="O40" i="9" s="1"/>
  <c r="L39" i="9"/>
  <c r="R39" i="9" s="1"/>
  <c r="L38" i="9"/>
  <c r="S38" i="9" s="1"/>
  <c r="L37" i="9"/>
  <c r="S37" i="9" s="1"/>
  <c r="L36" i="9"/>
  <c r="O36" i="9" s="1"/>
  <c r="L35" i="9"/>
  <c r="R35" i="9" s="1"/>
  <c r="L34" i="9"/>
  <c r="S34" i="9" s="1"/>
  <c r="L33" i="9"/>
  <c r="P33" i="9" s="1"/>
  <c r="L32" i="9"/>
  <c r="N32" i="9" s="1"/>
  <c r="L31" i="9"/>
  <c r="M31" i="9" s="1"/>
  <c r="L30" i="9"/>
  <c r="S30" i="9" s="1"/>
  <c r="L29" i="9"/>
  <c r="P29" i="9" s="1"/>
  <c r="L28" i="9"/>
  <c r="Q28" i="9" s="1"/>
  <c r="L27" i="9"/>
  <c r="N27" i="9" s="1"/>
  <c r="L26" i="9"/>
  <c r="O26" i="9" s="1"/>
  <c r="L25" i="9"/>
  <c r="R25" i="9" s="1"/>
  <c r="L24" i="9"/>
  <c r="M24" i="9" s="1"/>
  <c r="L23" i="9"/>
  <c r="Q23" i="9" s="1"/>
  <c r="L22" i="9"/>
  <c r="P22" i="9" s="1"/>
  <c r="L21" i="9"/>
  <c r="O21" i="9" s="1"/>
  <c r="L20" i="9"/>
  <c r="N20" i="9" s="1"/>
  <c r="L19" i="9"/>
  <c r="M19" i="9" s="1"/>
  <c r="L18" i="9"/>
  <c r="M18" i="9" s="1"/>
  <c r="L17" i="9"/>
  <c r="S17" i="9" s="1"/>
  <c r="L16" i="9"/>
  <c r="R16" i="9" s="1"/>
  <c r="L15" i="9"/>
  <c r="Q15" i="9" s="1"/>
  <c r="L14" i="9"/>
  <c r="P14" i="9" s="1"/>
  <c r="L13" i="9"/>
  <c r="O13" i="9" s="1"/>
  <c r="L12" i="9"/>
  <c r="N12" i="9" s="1"/>
  <c r="L11" i="9"/>
  <c r="M11" i="9" s="1"/>
  <c r="L10" i="9"/>
  <c r="N10" i="9" s="1"/>
  <c r="L9" i="9"/>
  <c r="S9" i="9" s="1"/>
  <c r="L8" i="9"/>
  <c r="R8" i="9" s="1"/>
  <c r="L7" i="9"/>
  <c r="Q7" i="9" s="1"/>
  <c r="L6" i="9"/>
  <c r="O6" i="9" s="1"/>
  <c r="L5" i="9"/>
  <c r="N5" i="9" s="1"/>
  <c r="L4" i="9"/>
  <c r="M4" i="9" s="1"/>
  <c r="L3" i="9"/>
  <c r="P3" i="9" s="1"/>
  <c r="P7" i="9" l="1"/>
  <c r="N14" i="9"/>
  <c r="M22" i="9"/>
  <c r="R7" i="9"/>
  <c r="O9" i="9"/>
  <c r="N15" i="9"/>
  <c r="N17" i="9"/>
  <c r="O23" i="9"/>
  <c r="Q26" i="9"/>
  <c r="S32" i="9"/>
  <c r="M40" i="9"/>
  <c r="P47" i="9"/>
  <c r="O56" i="9"/>
  <c r="M64" i="9"/>
  <c r="Q72" i="9"/>
  <c r="N80" i="9"/>
  <c r="S7" i="9"/>
  <c r="P9" i="9"/>
  <c r="O15" i="9"/>
  <c r="O17" i="9"/>
  <c r="P23" i="9"/>
  <c r="S26" i="9"/>
  <c r="M34" i="9"/>
  <c r="N40" i="9"/>
  <c r="Q48" i="9"/>
  <c r="Q56" i="9"/>
  <c r="N65" i="9"/>
  <c r="O80" i="9"/>
  <c r="N97" i="9"/>
  <c r="M8" i="9"/>
  <c r="O10" i="9"/>
  <c r="P15" i="9"/>
  <c r="N18" i="9"/>
  <c r="R23" i="9"/>
  <c r="O34" i="9"/>
  <c r="O41" i="9"/>
  <c r="R57" i="9"/>
  <c r="S66" i="9"/>
  <c r="O74" i="9"/>
  <c r="M82" i="9"/>
  <c r="R63" i="9"/>
  <c r="N4" i="9"/>
  <c r="N8" i="9"/>
  <c r="P10" i="9"/>
  <c r="R15" i="9"/>
  <c r="O18" i="9"/>
  <c r="S23" i="9"/>
  <c r="O30" i="9"/>
  <c r="P34" i="9"/>
  <c r="M42" i="9"/>
  <c r="P50" i="9"/>
  <c r="P58" i="9"/>
  <c r="S74" i="9"/>
  <c r="N85" i="9"/>
  <c r="M98" i="9"/>
  <c r="O5" i="9"/>
  <c r="Q8" i="9"/>
  <c r="Q10" i="9"/>
  <c r="S15" i="9"/>
  <c r="P18" i="9"/>
  <c r="S24" i="9"/>
  <c r="Q34" i="9"/>
  <c r="P61" i="9"/>
  <c r="Q70" i="9"/>
  <c r="M88" i="9"/>
  <c r="O98" i="9"/>
  <c r="P6" i="9"/>
  <c r="S8" i="9"/>
  <c r="R10" i="9"/>
  <c r="M16" i="9"/>
  <c r="Q18" i="9"/>
  <c r="N25" i="9"/>
  <c r="R37" i="9"/>
  <c r="M54" i="9"/>
  <c r="O100" i="9"/>
  <c r="O93" i="9"/>
  <c r="M93" i="9"/>
  <c r="S93" i="9"/>
  <c r="Q93" i="9"/>
  <c r="Q11" i="9"/>
  <c r="P19" i="9"/>
  <c r="N28" i="9"/>
  <c r="P28" i="9"/>
  <c r="N44" i="9"/>
  <c r="P44" i="9"/>
  <c r="N52" i="9"/>
  <c r="P52" i="9"/>
  <c r="N60" i="9"/>
  <c r="P60" i="9"/>
  <c r="N68" i="9"/>
  <c r="P68" i="9"/>
  <c r="N76" i="9"/>
  <c r="P76" i="9"/>
  <c r="N84" i="9"/>
  <c r="S84" i="9"/>
  <c r="R84" i="9"/>
  <c r="P84" i="9"/>
  <c r="P94" i="9"/>
  <c r="N94" i="9"/>
  <c r="M94" i="9"/>
  <c r="R94" i="9"/>
  <c r="P102" i="9"/>
  <c r="N102" i="9"/>
  <c r="M102" i="9"/>
  <c r="R102" i="9"/>
  <c r="N3" i="9"/>
  <c r="O4" i="9"/>
  <c r="P5" i="9"/>
  <c r="Q6" i="9"/>
  <c r="R11" i="9"/>
  <c r="M13" i="9"/>
  <c r="O14" i="9"/>
  <c r="Q19" i="9"/>
  <c r="S20" i="9"/>
  <c r="N22" i="9"/>
  <c r="R28" i="9"/>
  <c r="Q30" i="9"/>
  <c r="M36" i="9"/>
  <c r="P41" i="9"/>
  <c r="P43" i="9"/>
  <c r="N45" i="9"/>
  <c r="Q50" i="9"/>
  <c r="Q52" i="9"/>
  <c r="O54" i="9"/>
  <c r="M58" i="9"/>
  <c r="R59" i="9"/>
  <c r="O65" i="9"/>
  <c r="S68" i="9"/>
  <c r="P74" i="9"/>
  <c r="O76" i="9"/>
  <c r="M78" i="9"/>
  <c r="O82" i="9"/>
  <c r="P85" i="9"/>
  <c r="Q88" i="9"/>
  <c r="Q94" i="9"/>
  <c r="M35" i="9"/>
  <c r="S35" i="9"/>
  <c r="O35" i="9"/>
  <c r="M67" i="9"/>
  <c r="S67" i="9"/>
  <c r="O67" i="9"/>
  <c r="O61" i="9"/>
  <c r="M61" i="9"/>
  <c r="Q61" i="9"/>
  <c r="Q87" i="9"/>
  <c r="O87" i="9"/>
  <c r="N87" i="9"/>
  <c r="M87" i="9"/>
  <c r="S87" i="9"/>
  <c r="O3" i="9"/>
  <c r="P4" i="9"/>
  <c r="Q5" i="9"/>
  <c r="R6" i="9"/>
  <c r="S11" i="9"/>
  <c r="N13" i="9"/>
  <c r="Q14" i="9"/>
  <c r="R19" i="9"/>
  <c r="M21" i="9"/>
  <c r="O22" i="9"/>
  <c r="S28" i="9"/>
  <c r="M38" i="9"/>
  <c r="Q43" i="9"/>
  <c r="N49" i="9"/>
  <c r="S50" i="9"/>
  <c r="R52" i="9"/>
  <c r="O58" i="9"/>
  <c r="M60" i="9"/>
  <c r="S61" i="9"/>
  <c r="P65" i="9"/>
  <c r="P67" i="9"/>
  <c r="N69" i="9"/>
  <c r="Q76" i="9"/>
  <c r="O78" i="9"/>
  <c r="M92" i="9"/>
  <c r="S94" i="9"/>
  <c r="N101" i="9"/>
  <c r="M27" i="9"/>
  <c r="S27" i="9"/>
  <c r="O27" i="9"/>
  <c r="M75" i="9"/>
  <c r="S75" i="9"/>
  <c r="O75" i="9"/>
  <c r="N36" i="9"/>
  <c r="P36" i="9"/>
  <c r="O45" i="9"/>
  <c r="M45" i="9"/>
  <c r="Q45" i="9"/>
  <c r="O77" i="9"/>
  <c r="M77" i="9"/>
  <c r="Q77" i="9"/>
  <c r="P54" i="9"/>
  <c r="N54" i="9"/>
  <c r="R54" i="9"/>
  <c r="R88" i="9"/>
  <c r="P88" i="9"/>
  <c r="O88" i="9"/>
  <c r="N88" i="9"/>
  <c r="S6" i="9"/>
  <c r="R14" i="9"/>
  <c r="S19" i="9"/>
  <c r="Q22" i="9"/>
  <c r="Q36" i="9"/>
  <c r="N51" i="9"/>
  <c r="S54" i="9"/>
  <c r="M62" i="9"/>
  <c r="P101" i="9"/>
  <c r="Q31" i="9"/>
  <c r="O31" i="9"/>
  <c r="S31" i="9"/>
  <c r="Q39" i="9"/>
  <c r="O39" i="9"/>
  <c r="S39" i="9"/>
  <c r="Q47" i="9"/>
  <c r="O47" i="9"/>
  <c r="S47" i="9"/>
  <c r="Q55" i="9"/>
  <c r="O55" i="9"/>
  <c r="S55" i="9"/>
  <c r="Q63" i="9"/>
  <c r="O63" i="9"/>
  <c r="S63" i="9"/>
  <c r="Q71" i="9"/>
  <c r="O71" i="9"/>
  <c r="S71" i="9"/>
  <c r="Q79" i="9"/>
  <c r="O79" i="9"/>
  <c r="S79" i="9"/>
  <c r="S89" i="9"/>
  <c r="Q89" i="9"/>
  <c r="P89" i="9"/>
  <c r="O89" i="9"/>
  <c r="M89" i="9"/>
  <c r="S97" i="9"/>
  <c r="Q97" i="9"/>
  <c r="P97" i="9"/>
  <c r="O97" i="9"/>
  <c r="M97" i="9"/>
  <c r="Q3" i="9"/>
  <c r="R4" i="9"/>
  <c r="S5" i="9"/>
  <c r="M7" i="9"/>
  <c r="O8" i="9"/>
  <c r="Q9" i="9"/>
  <c r="S10" i="9"/>
  <c r="O12" i="9"/>
  <c r="Q13" i="9"/>
  <c r="S14" i="9"/>
  <c r="N16" i="9"/>
  <c r="P17" i="9"/>
  <c r="R18" i="9"/>
  <c r="M20" i="9"/>
  <c r="P21" i="9"/>
  <c r="R22" i="9"/>
  <c r="Q27" i="9"/>
  <c r="N31" i="9"/>
  <c r="N33" i="9"/>
  <c r="R36" i="9"/>
  <c r="Q38" i="9"/>
  <c r="O42" i="9"/>
  <c r="M44" i="9"/>
  <c r="S45" i="9"/>
  <c r="R47" i="9"/>
  <c r="P49" i="9"/>
  <c r="P51" i="9"/>
  <c r="N53" i="9"/>
  <c r="M55" i="9"/>
  <c r="Q58" i="9"/>
  <c r="Q60" i="9"/>
  <c r="O62" i="9"/>
  <c r="M66" i="9"/>
  <c r="R67" i="9"/>
  <c r="P71" i="9"/>
  <c r="O73" i="9"/>
  <c r="N75" i="9"/>
  <c r="S76" i="9"/>
  <c r="S78" i="9"/>
  <c r="R89" i="9"/>
  <c r="M43" i="9"/>
  <c r="S43" i="9"/>
  <c r="O43" i="9"/>
  <c r="M83" i="9"/>
  <c r="S83" i="9"/>
  <c r="R83" i="9"/>
  <c r="Q83" i="9"/>
  <c r="O83" i="9"/>
  <c r="M3" i="9"/>
  <c r="O29" i="9"/>
  <c r="M29" i="9"/>
  <c r="Q29" i="9"/>
  <c r="O69" i="9"/>
  <c r="M69" i="9"/>
  <c r="Q69" i="9"/>
  <c r="Q95" i="9"/>
  <c r="O95" i="9"/>
  <c r="N95" i="9"/>
  <c r="M95" i="9"/>
  <c r="S95" i="9"/>
  <c r="P46" i="9"/>
  <c r="N46" i="9"/>
  <c r="R46" i="9"/>
  <c r="P70" i="9"/>
  <c r="N70" i="9"/>
  <c r="R70" i="9"/>
  <c r="P86" i="9"/>
  <c r="N86" i="9"/>
  <c r="M86" i="9"/>
  <c r="R86" i="9"/>
  <c r="Q4" i="9"/>
  <c r="M12" i="9"/>
  <c r="N21" i="9"/>
  <c r="P27" i="9"/>
  <c r="O38" i="9"/>
  <c r="R45" i="9"/>
  <c r="O49" i="9"/>
  <c r="S52" i="9"/>
  <c r="O60" i="9"/>
  <c r="Q67" i="9"/>
  <c r="P69" i="9"/>
  <c r="N73" i="9"/>
  <c r="R76" i="9"/>
  <c r="N83" i="9"/>
  <c r="O86" i="9"/>
  <c r="P95" i="9"/>
  <c r="R24" i="9"/>
  <c r="P24" i="9"/>
  <c r="R32" i="9"/>
  <c r="P32" i="9"/>
  <c r="R40" i="9"/>
  <c r="P40" i="9"/>
  <c r="R48" i="9"/>
  <c r="P48" i="9"/>
  <c r="R56" i="9"/>
  <c r="P56" i="9"/>
  <c r="R64" i="9"/>
  <c r="P64" i="9"/>
  <c r="R72" i="9"/>
  <c r="P72" i="9"/>
  <c r="R80" i="9"/>
  <c r="P80" i="9"/>
  <c r="R90" i="9"/>
  <c r="Q90" i="9"/>
  <c r="P90" i="9"/>
  <c r="N90" i="9"/>
  <c r="R98" i="9"/>
  <c r="Q98" i="9"/>
  <c r="P98" i="9"/>
  <c r="N98" i="9"/>
  <c r="R3" i="9"/>
  <c r="S4" i="9"/>
  <c r="M6" i="9"/>
  <c r="N7" i="9"/>
  <c r="P8" i="9"/>
  <c r="R9" i="9"/>
  <c r="N11" i="9"/>
  <c r="P12" i="9"/>
  <c r="R13" i="9"/>
  <c r="M15" i="9"/>
  <c r="O16" i="9"/>
  <c r="Q17" i="9"/>
  <c r="S18" i="9"/>
  <c r="O20" i="9"/>
  <c r="Q21" i="9"/>
  <c r="S22" i="9"/>
  <c r="N24" i="9"/>
  <c r="M26" i="9"/>
  <c r="R27" i="9"/>
  <c r="R29" i="9"/>
  <c r="P31" i="9"/>
  <c r="O33" i="9"/>
  <c r="N35" i="9"/>
  <c r="S36" i="9"/>
  <c r="Q40" i="9"/>
  <c r="P42" i="9"/>
  <c r="O44" i="9"/>
  <c r="M46" i="9"/>
  <c r="M48" i="9"/>
  <c r="Q51" i="9"/>
  <c r="P53" i="9"/>
  <c r="N55" i="9"/>
  <c r="N57" i="9"/>
  <c r="R60" i="9"/>
  <c r="Q62" i="9"/>
  <c r="O64" i="9"/>
  <c r="O66" i="9"/>
  <c r="M68" i="9"/>
  <c r="S69" i="9"/>
  <c r="R71" i="9"/>
  <c r="P73" i="9"/>
  <c r="P75" i="9"/>
  <c r="N77" i="9"/>
  <c r="M79" i="9"/>
  <c r="S80" i="9"/>
  <c r="M84" i="9"/>
  <c r="S86" i="9"/>
  <c r="M90" i="9"/>
  <c r="N93" i="9"/>
  <c r="M96" i="9"/>
  <c r="N99" i="9"/>
  <c r="O102" i="9"/>
  <c r="M59" i="9"/>
  <c r="S59" i="9"/>
  <c r="O59" i="9"/>
  <c r="O37" i="9"/>
  <c r="M37" i="9"/>
  <c r="Q37" i="9"/>
  <c r="O85" i="9"/>
  <c r="M85" i="9"/>
  <c r="S85" i="9"/>
  <c r="Q85" i="9"/>
  <c r="P30" i="9"/>
  <c r="N30" i="9"/>
  <c r="R30" i="9"/>
  <c r="P78" i="9"/>
  <c r="N78" i="9"/>
  <c r="R78" i="9"/>
  <c r="R5" i="9"/>
  <c r="N29" i="9"/>
  <c r="S41" i="9"/>
  <c r="Q41" i="9"/>
  <c r="M41" i="9"/>
  <c r="M91" i="9"/>
  <c r="S91" i="9"/>
  <c r="R91" i="9"/>
  <c r="Q91" i="9"/>
  <c r="O91" i="9"/>
  <c r="S3" i="9"/>
  <c r="M5" i="9"/>
  <c r="N6" i="9"/>
  <c r="M10" i="9"/>
  <c r="O11" i="9"/>
  <c r="Q12" i="9"/>
  <c r="S13" i="9"/>
  <c r="P16" i="9"/>
  <c r="R17" i="9"/>
  <c r="N19" i="9"/>
  <c r="P20" i="9"/>
  <c r="R21" i="9"/>
  <c r="M23" i="9"/>
  <c r="O24" i="9"/>
  <c r="M28" i="9"/>
  <c r="S29" i="9"/>
  <c r="R31" i="9"/>
  <c r="P35" i="9"/>
  <c r="N37" i="9"/>
  <c r="M39" i="9"/>
  <c r="S40" i="9"/>
  <c r="Q44" i="9"/>
  <c r="O46" i="9"/>
  <c r="N48" i="9"/>
  <c r="P55" i="9"/>
  <c r="N59" i="9"/>
  <c r="S60" i="9"/>
  <c r="Q64" i="9"/>
  <c r="O68" i="9"/>
  <c r="M70" i="9"/>
  <c r="M72" i="9"/>
  <c r="Q75" i="9"/>
  <c r="P77" i="9"/>
  <c r="N79" i="9"/>
  <c r="O84" i="9"/>
  <c r="P87" i="9"/>
  <c r="O90" i="9"/>
  <c r="P93" i="9"/>
  <c r="Q102" i="9"/>
  <c r="M51" i="9"/>
  <c r="S51" i="9"/>
  <c r="O51" i="9"/>
  <c r="O101" i="9"/>
  <c r="M101" i="9"/>
  <c r="S101" i="9"/>
  <c r="Q101" i="9"/>
  <c r="N43" i="9"/>
  <c r="O53" i="9"/>
  <c r="M53" i="9"/>
  <c r="Q53" i="9"/>
  <c r="P38" i="9"/>
  <c r="N38" i="9"/>
  <c r="R38" i="9"/>
  <c r="P62" i="9"/>
  <c r="N62" i="9"/>
  <c r="R62" i="9"/>
  <c r="R96" i="9"/>
  <c r="P96" i="9"/>
  <c r="O96" i="9"/>
  <c r="N96" i="9"/>
  <c r="P13" i="9"/>
  <c r="S25" i="9"/>
  <c r="Q25" i="9"/>
  <c r="M25" i="9"/>
  <c r="S33" i="9"/>
  <c r="Q33" i="9"/>
  <c r="M33" i="9"/>
  <c r="S49" i="9"/>
  <c r="Q49" i="9"/>
  <c r="M49" i="9"/>
  <c r="S57" i="9"/>
  <c r="Q57" i="9"/>
  <c r="M57" i="9"/>
  <c r="S65" i="9"/>
  <c r="Q65" i="9"/>
  <c r="M65" i="9"/>
  <c r="S73" i="9"/>
  <c r="Q73" i="9"/>
  <c r="M73" i="9"/>
  <c r="S81" i="9"/>
  <c r="Q81" i="9"/>
  <c r="P81" i="9"/>
  <c r="O81" i="9"/>
  <c r="M81" i="9"/>
  <c r="M99" i="9"/>
  <c r="S99" i="9"/>
  <c r="R99" i="9"/>
  <c r="Q99" i="9"/>
  <c r="O99" i="9"/>
  <c r="R26" i="9"/>
  <c r="N26" i="9"/>
  <c r="R34" i="9"/>
  <c r="N34" i="9"/>
  <c r="R42" i="9"/>
  <c r="N42" i="9"/>
  <c r="R50" i="9"/>
  <c r="N50" i="9"/>
  <c r="R58" i="9"/>
  <c r="N58" i="9"/>
  <c r="R66" i="9"/>
  <c r="N66" i="9"/>
  <c r="R74" i="9"/>
  <c r="N74" i="9"/>
  <c r="R82" i="9"/>
  <c r="Q82" i="9"/>
  <c r="P82" i="9"/>
  <c r="N82" i="9"/>
  <c r="N92" i="9"/>
  <c r="S92" i="9"/>
  <c r="R92" i="9"/>
  <c r="P92" i="9"/>
  <c r="N100" i="9"/>
  <c r="S100" i="9"/>
  <c r="R100" i="9"/>
  <c r="P100" i="9"/>
  <c r="P11" i="9"/>
  <c r="R12" i="9"/>
  <c r="M14" i="9"/>
  <c r="Q16" i="9"/>
  <c r="O19" i="9"/>
  <c r="Q20" i="9"/>
  <c r="S21" i="9"/>
  <c r="N23" i="9"/>
  <c r="Q24" i="9"/>
  <c r="P26" i="9"/>
  <c r="O28" i="9"/>
  <c r="M30" i="9"/>
  <c r="M32" i="9"/>
  <c r="R33" i="9"/>
  <c r="Q35" i="9"/>
  <c r="P37" i="9"/>
  <c r="N39" i="9"/>
  <c r="N41" i="9"/>
  <c r="S42" i="9"/>
  <c r="R44" i="9"/>
  <c r="Q46" i="9"/>
  <c r="O48" i="9"/>
  <c r="O50" i="9"/>
  <c r="M52" i="9"/>
  <c r="S53" i="9"/>
  <c r="R55" i="9"/>
  <c r="P57" i="9"/>
  <c r="P59" i="9"/>
  <c r="N61" i="9"/>
  <c r="M63" i="9"/>
  <c r="S64" i="9"/>
  <c r="Q66" i="9"/>
  <c r="Q68" i="9"/>
  <c r="O70" i="9"/>
  <c r="N72" i="9"/>
  <c r="M74" i="9"/>
  <c r="R75" i="9"/>
  <c r="R77" i="9"/>
  <c r="P79" i="9"/>
  <c r="R81" i="9"/>
  <c r="Q84" i="9"/>
  <c r="R87" i="9"/>
  <c r="S90" i="9"/>
  <c r="R93" i="9"/>
  <c r="S96" i="9"/>
  <c r="M100" i="9"/>
  <c r="S102" i="9"/>
  <c r="B1" i="2"/>
  <c r="A145" i="9"/>
  <c r="A146" i="9" s="1"/>
  <c r="A147" i="9" s="1"/>
  <c r="A148" i="9" s="1"/>
  <c r="A149" i="9" s="1"/>
  <c r="A150" i="9" s="1"/>
  <c r="A151" i="9" s="1"/>
  <c r="A152" i="9" s="1"/>
  <c r="A153" i="9" s="1"/>
  <c r="A154" i="9" s="1"/>
  <c r="A155" i="9" s="1"/>
  <c r="A156" i="9" s="1"/>
  <c r="A157" i="9" s="1"/>
  <c r="A158" i="9" s="1"/>
  <c r="A159" i="9" s="1"/>
  <c r="A160" i="9" s="1"/>
  <c r="A161" i="9" s="1"/>
  <c r="A162" i="9" s="1"/>
  <c r="A163" i="9" s="1"/>
  <c r="A164" i="9" s="1"/>
  <c r="A125" i="9"/>
  <c r="A126" i="9" s="1"/>
  <c r="A127" i="9" s="1"/>
  <c r="A128" i="9" s="1"/>
  <c r="A129" i="9" s="1"/>
  <c r="A130" i="9" s="1"/>
  <c r="A131" i="9" s="1"/>
  <c r="A132" i="9" s="1"/>
  <c r="A133" i="9" s="1"/>
  <c r="A134" i="9" s="1"/>
  <c r="A135" i="9" s="1"/>
  <c r="A136" i="9" s="1"/>
  <c r="A137" i="9" s="1"/>
  <c r="A138" i="9" s="1"/>
  <c r="A139" i="9" s="1"/>
  <c r="A140" i="9" s="1"/>
  <c r="A141" i="9" s="1"/>
  <c r="A142" i="9" s="1"/>
  <c r="A143" i="9" s="1"/>
  <c r="A144" i="9" s="1"/>
  <c r="A105" i="9"/>
  <c r="A106" i="9" s="1"/>
  <c r="A107" i="9" s="1"/>
  <c r="A108" i="9" s="1"/>
  <c r="A109" i="9" s="1"/>
  <c r="A110" i="9" s="1"/>
  <c r="A111" i="9" s="1"/>
  <c r="A112" i="9" s="1"/>
  <c r="A113" i="9" s="1"/>
  <c r="A114" i="9" s="1"/>
  <c r="A115" i="9" s="1"/>
  <c r="A116" i="9" s="1"/>
  <c r="A117" i="9" s="1"/>
  <c r="A118" i="9" s="1"/>
  <c r="A119" i="9" s="1"/>
  <c r="A120" i="9" s="1"/>
  <c r="A121" i="9" s="1"/>
  <c r="A122" i="9" s="1"/>
  <c r="A123" i="9" s="1"/>
  <c r="A124" i="9" s="1"/>
  <c r="A3" i="9"/>
  <c r="A4" i="9" s="1"/>
  <c r="A5" i="9" s="1"/>
  <c r="A6" i="9" s="1"/>
  <c r="A7" i="9" s="1"/>
  <c r="A8" i="9" s="1"/>
  <c r="A9" i="9" s="1"/>
  <c r="A10" i="9" s="1"/>
  <c r="A11" i="9" s="1"/>
  <c r="A12" i="9" s="1"/>
  <c r="A13" i="9" s="1"/>
  <c r="A14" i="9" s="1"/>
  <c r="A15" i="9" s="1"/>
  <c r="A16" i="9" s="1"/>
  <c r="A17" i="9" s="1"/>
  <c r="A18" i="9" s="1"/>
  <c r="A19" i="9" s="1"/>
  <c r="A20" i="9" s="1"/>
  <c r="A21" i="9" s="1"/>
  <c r="A22" i="9" s="1"/>
  <c r="A83" i="9"/>
  <c r="A84" i="9" s="1"/>
  <c r="A85" i="9" s="1"/>
  <c r="A86" i="9" s="1"/>
  <c r="A87" i="9" s="1"/>
  <c r="A88" i="9" s="1"/>
  <c r="A89" i="9" s="1"/>
  <c r="A90" i="9" s="1"/>
  <c r="A91" i="9" s="1"/>
  <c r="A92" i="9" s="1"/>
  <c r="A93" i="9" s="1"/>
  <c r="A94" i="9" s="1"/>
  <c r="A95" i="9" s="1"/>
  <c r="A96" i="9" s="1"/>
  <c r="A97" i="9" s="1"/>
  <c r="A98" i="9" s="1"/>
  <c r="A99" i="9" s="1"/>
  <c r="A100" i="9" s="1"/>
  <c r="A101" i="9" s="1"/>
  <c r="A102" i="9" s="1"/>
  <c r="A63" i="9"/>
  <c r="A64" i="9" s="1"/>
  <c r="A65" i="9" s="1"/>
  <c r="A66" i="9" s="1"/>
  <c r="A67" i="9" s="1"/>
  <c r="A68" i="9" s="1"/>
  <c r="A69" i="9" s="1"/>
  <c r="A70" i="9" s="1"/>
  <c r="A71" i="9" s="1"/>
  <c r="A72" i="9" s="1"/>
  <c r="A73" i="9" s="1"/>
  <c r="A74" i="9" s="1"/>
  <c r="A75" i="9" s="1"/>
  <c r="A76" i="9" s="1"/>
  <c r="A77" i="9" s="1"/>
  <c r="A78" i="9" s="1"/>
  <c r="A79" i="9" s="1"/>
  <c r="A80" i="9" s="1"/>
  <c r="A81" i="9" s="1"/>
  <c r="A82" i="9" s="1"/>
  <c r="A43" i="9"/>
  <c r="A44" i="9" s="1"/>
  <c r="A45" i="9" s="1"/>
  <c r="A46" i="9" s="1"/>
  <c r="A47" i="9" s="1"/>
  <c r="A48" i="9" s="1"/>
  <c r="A49" i="9" s="1"/>
  <c r="A50" i="9" s="1"/>
  <c r="A51" i="9" s="1"/>
  <c r="A52" i="9" s="1"/>
  <c r="A23" i="9"/>
  <c r="A24" i="9" s="1"/>
  <c r="A25" i="9" s="1"/>
  <c r="A26" i="9" s="1"/>
  <c r="A27" i="9" s="1"/>
  <c r="A28" i="9" s="1"/>
  <c r="A29" i="9" s="1"/>
  <c r="A30" i="9" s="1"/>
  <c r="A31" i="9" s="1"/>
  <c r="A32" i="9" s="1"/>
  <c r="A33" i="9" s="1"/>
  <c r="A34" i="9" s="1"/>
  <c r="A35" i="9" s="1"/>
  <c r="A36" i="9" s="1"/>
  <c r="A37" i="9" s="1"/>
  <c r="A38" i="9" s="1"/>
  <c r="A39" i="9" s="1"/>
  <c r="A40" i="9" s="1"/>
  <c r="A41" i="9" s="1"/>
  <c r="A42" i="9" s="1"/>
  <c r="F13" i="2" l="1"/>
  <c r="A53" i="9"/>
  <c r="A54" i="9" s="1"/>
  <c r="A55" i="9" s="1"/>
  <c r="A56" i="9" s="1"/>
  <c r="A57" i="9" s="1"/>
  <c r="A58" i="9" s="1"/>
  <c r="A59" i="9" s="1"/>
  <c r="A60" i="9" s="1"/>
  <c r="A61" i="9" s="1"/>
  <c r="A62" i="9" s="1"/>
  <c r="F11" i="2"/>
  <c r="E11" i="2"/>
  <c r="F10" i="2"/>
  <c r="E10" i="2"/>
  <c r="E9" i="2"/>
  <c r="F8" i="2"/>
  <c r="E8" i="2"/>
  <c r="F7" i="2"/>
  <c r="E7" i="2"/>
  <c r="F12" i="2"/>
  <c r="E12" i="2"/>
  <c r="F9" i="2"/>
  <c r="C11" i="2"/>
  <c r="I25" i="2" s="1"/>
  <c r="D25" i="2" s="1"/>
  <c r="E25" i="2" s="1"/>
  <c r="B13" i="2"/>
  <c r="C12" i="2"/>
  <c r="I26" i="2" s="1"/>
  <c r="D26" i="2" s="1"/>
  <c r="E26" i="2" s="1"/>
  <c r="B12" i="2"/>
  <c r="B6" i="2"/>
  <c r="B3" i="2"/>
  <c r="C13" i="2"/>
  <c r="I27" i="2" s="1"/>
  <c r="D27" i="2" s="1"/>
  <c r="E27" i="2" s="1"/>
  <c r="B7" i="2"/>
  <c r="C6" i="2"/>
  <c r="I20" i="2" s="1"/>
  <c r="D20" i="2" s="1"/>
  <c r="E20" i="2" s="1"/>
  <c r="B8" i="2"/>
  <c r="C7" i="2"/>
  <c r="I21" i="2" s="1"/>
  <c r="D21" i="2" s="1"/>
  <c r="E21" i="2" s="1"/>
  <c r="B9" i="2"/>
  <c r="C8" i="2"/>
  <c r="I22" i="2" s="1"/>
  <c r="D22" i="2" s="1"/>
  <c r="E22" i="2" s="1"/>
  <c r="B10" i="2"/>
  <c r="C9" i="2"/>
  <c r="I23" i="2" s="1"/>
  <c r="D23" i="2" s="1"/>
  <c r="E23" i="2" s="1"/>
  <c r="B11" i="2"/>
  <c r="C10" i="2"/>
  <c r="I24" i="2" s="1"/>
  <c r="D24" i="2" s="1"/>
  <c r="E24" i="2" s="1"/>
  <c r="K147" i="8"/>
  <c r="J147" i="8"/>
  <c r="I147" i="8"/>
  <c r="H147" i="8"/>
  <c r="G147" i="8"/>
  <c r="F147" i="8"/>
  <c r="K146" i="8"/>
  <c r="J146" i="8"/>
  <c r="I146" i="8"/>
  <c r="H146" i="8"/>
  <c r="G146" i="8"/>
  <c r="F146" i="8"/>
  <c r="K145" i="8"/>
  <c r="J145" i="8"/>
  <c r="I145" i="8"/>
  <c r="H145" i="8"/>
  <c r="G145" i="8"/>
  <c r="F145" i="8"/>
  <c r="K144" i="8"/>
  <c r="J144" i="8"/>
  <c r="I144" i="8"/>
  <c r="H144" i="8"/>
  <c r="G144" i="8"/>
  <c r="F144" i="8"/>
  <c r="K143" i="8"/>
  <c r="J143" i="8"/>
  <c r="I143" i="8"/>
  <c r="H143" i="8"/>
  <c r="G143" i="8"/>
  <c r="F143" i="8"/>
  <c r="K142" i="8"/>
  <c r="J142" i="8"/>
  <c r="I142" i="8"/>
  <c r="H142" i="8"/>
  <c r="G142" i="8"/>
  <c r="F142" i="8"/>
  <c r="K141" i="8"/>
  <c r="J141" i="8"/>
  <c r="I141" i="8"/>
  <c r="H141" i="8"/>
  <c r="G141" i="8"/>
  <c r="F141" i="8"/>
  <c r="K140" i="8"/>
  <c r="J140" i="8"/>
  <c r="I140" i="8"/>
  <c r="H140" i="8"/>
  <c r="G140" i="8"/>
  <c r="F140" i="8"/>
  <c r="K139" i="8"/>
  <c r="J139" i="8"/>
  <c r="I139" i="8"/>
  <c r="H139" i="8"/>
  <c r="G139" i="8"/>
  <c r="F139" i="8"/>
  <c r="K138" i="8"/>
  <c r="J138" i="8"/>
  <c r="I138" i="8"/>
  <c r="H138" i="8"/>
  <c r="G138" i="8"/>
  <c r="F138" i="8"/>
  <c r="K137" i="8"/>
  <c r="J137" i="8"/>
  <c r="I137" i="8"/>
  <c r="H137" i="8"/>
  <c r="G137" i="8"/>
  <c r="F137" i="8"/>
  <c r="K136" i="8"/>
  <c r="J136" i="8"/>
  <c r="I136" i="8"/>
  <c r="H136" i="8"/>
  <c r="G136" i="8"/>
  <c r="F136" i="8"/>
  <c r="K135" i="8"/>
  <c r="J135" i="8"/>
  <c r="I135" i="8"/>
  <c r="H135" i="8"/>
  <c r="G135" i="8"/>
  <c r="F135" i="8"/>
  <c r="K134" i="8"/>
  <c r="J134" i="8"/>
  <c r="I134" i="8"/>
  <c r="H134" i="8"/>
  <c r="G134" i="8"/>
  <c r="F134" i="8"/>
  <c r="K133" i="8"/>
  <c r="J133" i="8"/>
  <c r="I133" i="8"/>
  <c r="H133" i="8"/>
  <c r="G133" i="8"/>
  <c r="F133" i="8"/>
  <c r="K132" i="8"/>
  <c r="J132" i="8"/>
  <c r="I132" i="8"/>
  <c r="H132" i="8"/>
  <c r="G132" i="8"/>
  <c r="F132" i="8"/>
  <c r="K131" i="8"/>
  <c r="J131" i="8"/>
  <c r="I131" i="8"/>
  <c r="H131" i="8"/>
  <c r="G131" i="8"/>
  <c r="F131" i="8"/>
  <c r="K130" i="8"/>
  <c r="J130" i="8"/>
  <c r="I130" i="8"/>
  <c r="H130" i="8"/>
  <c r="G130" i="8"/>
  <c r="F130" i="8"/>
  <c r="K129" i="8"/>
  <c r="J129" i="8"/>
  <c r="I129" i="8"/>
  <c r="H129" i="8"/>
  <c r="G129" i="8"/>
  <c r="F129" i="8"/>
  <c r="K128" i="8"/>
  <c r="J128" i="8"/>
  <c r="I128" i="8"/>
  <c r="H128" i="8"/>
  <c r="G128" i="8"/>
  <c r="F128" i="8"/>
  <c r="K127" i="8"/>
  <c r="J127" i="8"/>
  <c r="I127" i="8"/>
  <c r="H127" i="8"/>
  <c r="G127" i="8"/>
  <c r="F127" i="8"/>
  <c r="K126" i="8"/>
  <c r="J126" i="8"/>
  <c r="I126" i="8"/>
  <c r="H126" i="8"/>
  <c r="G126" i="8"/>
  <c r="F126" i="8"/>
  <c r="K125" i="8"/>
  <c r="J125" i="8"/>
  <c r="I125" i="8"/>
  <c r="H125" i="8"/>
  <c r="G125" i="8"/>
  <c r="F125" i="8"/>
  <c r="K124" i="8"/>
  <c r="J124" i="8"/>
  <c r="I124" i="8"/>
  <c r="H124" i="8"/>
  <c r="G124" i="8"/>
  <c r="F124" i="8"/>
  <c r="K123" i="8"/>
  <c r="J123" i="8"/>
  <c r="I123" i="8"/>
  <c r="H123" i="8"/>
  <c r="G123" i="8"/>
  <c r="F123" i="8"/>
  <c r="K122" i="8"/>
  <c r="J122" i="8"/>
  <c r="I122" i="8"/>
  <c r="H122" i="8"/>
  <c r="G122" i="8"/>
  <c r="F122" i="8"/>
  <c r="K121" i="8"/>
  <c r="J121" i="8"/>
  <c r="I121" i="8"/>
  <c r="H121" i="8"/>
  <c r="G121" i="8"/>
  <c r="F121" i="8"/>
  <c r="K120" i="8"/>
  <c r="J120" i="8"/>
  <c r="I120" i="8"/>
  <c r="H120" i="8"/>
  <c r="G120" i="8"/>
  <c r="F120" i="8"/>
  <c r="K119" i="8"/>
  <c r="J119" i="8"/>
  <c r="I119" i="8"/>
  <c r="H119" i="8"/>
  <c r="G119" i="8"/>
  <c r="F119" i="8"/>
  <c r="K118" i="8"/>
  <c r="J118" i="8"/>
  <c r="I118" i="8"/>
  <c r="H118" i="8"/>
  <c r="G118" i="8"/>
  <c r="F118" i="8"/>
  <c r="K117" i="8"/>
  <c r="J117" i="8"/>
  <c r="I117" i="8"/>
  <c r="H117" i="8"/>
  <c r="G117" i="8"/>
  <c r="F117" i="8"/>
  <c r="K116" i="8"/>
  <c r="J116" i="8"/>
  <c r="I116" i="8"/>
  <c r="H116" i="8"/>
  <c r="G116" i="8"/>
  <c r="F116" i="8"/>
  <c r="K115" i="8"/>
  <c r="J115" i="8"/>
  <c r="I115" i="8"/>
  <c r="H115" i="8"/>
  <c r="G115" i="8"/>
  <c r="F115" i="8"/>
  <c r="K114" i="8"/>
  <c r="J114" i="8"/>
  <c r="I114" i="8"/>
  <c r="H114" i="8"/>
  <c r="G114" i="8"/>
  <c r="F114" i="8"/>
  <c r="K113" i="8"/>
  <c r="J113" i="8"/>
  <c r="I113" i="8"/>
  <c r="H113" i="8"/>
  <c r="G113" i="8"/>
  <c r="F113" i="8"/>
  <c r="K112" i="8"/>
  <c r="J112" i="8"/>
  <c r="I112" i="8"/>
  <c r="H112" i="8"/>
  <c r="G112" i="8"/>
  <c r="F112" i="8"/>
  <c r="K111" i="8"/>
  <c r="J111" i="8"/>
  <c r="I111" i="8"/>
  <c r="H111" i="8"/>
  <c r="G111" i="8"/>
  <c r="F111" i="8"/>
  <c r="D93" i="8"/>
  <c r="E93" i="8" s="1"/>
  <c r="E81" i="8"/>
  <c r="E82" i="8" s="1"/>
  <c r="D81" i="8"/>
  <c r="C78" i="8"/>
  <c r="C89" i="8" s="1"/>
  <c r="D89" i="8" s="1"/>
  <c r="C77" i="8"/>
  <c r="C88" i="8" s="1"/>
  <c r="C76" i="8"/>
  <c r="C87" i="8" s="1"/>
  <c r="C75" i="8"/>
  <c r="C86" i="8" s="1"/>
  <c r="C74" i="8"/>
  <c r="C85" i="8" s="1"/>
  <c r="C73" i="8"/>
  <c r="C84" i="8" s="1"/>
  <c r="E84" i="8" s="1"/>
  <c r="C72" i="8"/>
  <c r="C83" i="8" s="1"/>
  <c r="D70" i="8"/>
  <c r="D65" i="8"/>
  <c r="D63" i="8"/>
  <c r="D59" i="8"/>
  <c r="D66" i="8" s="1"/>
  <c r="D47" i="8"/>
  <c r="D55" i="8" s="1"/>
  <c r="D36" i="8"/>
  <c r="D43" i="8" s="1"/>
  <c r="D28" i="8"/>
  <c r="D25" i="8"/>
  <c r="D33" i="8" s="1"/>
  <c r="D19" i="8"/>
  <c r="D14" i="8"/>
  <c r="D20" i="8" s="1"/>
  <c r="D3" i="8"/>
  <c r="E3" i="8" s="1"/>
  <c r="H22" i="2" l="1"/>
  <c r="H27" i="2"/>
  <c r="H25" i="2"/>
  <c r="H21" i="2"/>
  <c r="H20" i="2"/>
  <c r="H24" i="2"/>
  <c r="H23" i="2"/>
  <c r="H26" i="2"/>
  <c r="D101" i="8"/>
  <c r="D48" i="8"/>
  <c r="E47" i="8"/>
  <c r="D37" i="8"/>
  <c r="D39" i="8"/>
  <c r="E36" i="8"/>
  <c r="AA66" i="8"/>
  <c r="D50" i="8"/>
  <c r="E59" i="8"/>
  <c r="E11" i="8"/>
  <c r="E10" i="8"/>
  <c r="E9" i="8"/>
  <c r="E8" i="8"/>
  <c r="E7" i="8"/>
  <c r="E6" i="8"/>
  <c r="E5" i="8"/>
  <c r="AB5" i="8" s="1"/>
  <c r="F3" i="8"/>
  <c r="E4" i="8"/>
  <c r="D10" i="8"/>
  <c r="D7" i="8"/>
  <c r="D9" i="8"/>
  <c r="AA9" i="8" s="1"/>
  <c r="D5" i="8"/>
  <c r="D4" i="8"/>
  <c r="D11" i="8"/>
  <c r="AA11" i="8" s="1"/>
  <c r="D6" i="8"/>
  <c r="D8" i="8"/>
  <c r="D30" i="8"/>
  <c r="D16" i="8"/>
  <c r="D27" i="8"/>
  <c r="D32" i="8"/>
  <c r="E14" i="8"/>
  <c r="D26" i="8"/>
  <c r="E39" i="8"/>
  <c r="E37" i="8"/>
  <c r="F36" i="8"/>
  <c r="D17" i="8"/>
  <c r="D22" i="8"/>
  <c r="E25" i="8"/>
  <c r="D29" i="8"/>
  <c r="D15" i="8"/>
  <c r="D21" i="8"/>
  <c r="D31" i="8"/>
  <c r="D18" i="8"/>
  <c r="E38" i="8"/>
  <c r="D38" i="8"/>
  <c r="D40" i="8"/>
  <c r="D42" i="8"/>
  <c r="D44" i="8"/>
  <c r="D78" i="8"/>
  <c r="AU67" i="8" s="1"/>
  <c r="D73" i="8"/>
  <c r="D76" i="8"/>
  <c r="AU65" i="8" s="1"/>
  <c r="D71" i="8"/>
  <c r="D74" i="8"/>
  <c r="AU63" i="8" s="1"/>
  <c r="D72" i="8"/>
  <c r="AU61" i="8" s="1"/>
  <c r="E70" i="8"/>
  <c r="D77" i="8"/>
  <c r="D75" i="8"/>
  <c r="D41" i="8"/>
  <c r="D52" i="8"/>
  <c r="D54" i="8"/>
  <c r="D61" i="8"/>
  <c r="D62" i="8"/>
  <c r="E63" i="8"/>
  <c r="E65" i="8"/>
  <c r="E61" i="8"/>
  <c r="E62" i="8"/>
  <c r="D106" i="8"/>
  <c r="D98" i="8" s="1"/>
  <c r="D104" i="8"/>
  <c r="D96" i="8" s="1"/>
  <c r="D102" i="8"/>
  <c r="D94" i="8" s="1"/>
  <c r="D100" i="8"/>
  <c r="D92" i="8" s="1"/>
  <c r="D107" i="8"/>
  <c r="D99" i="8" s="1"/>
  <c r="D103" i="8"/>
  <c r="D95" i="8" s="1"/>
  <c r="D105" i="8"/>
  <c r="D97" i="8" s="1"/>
  <c r="D67" i="8"/>
  <c r="AA67" i="8" s="1"/>
  <c r="D64" i="8"/>
  <c r="E67" i="8"/>
  <c r="D49" i="8"/>
  <c r="D51" i="8"/>
  <c r="D53" i="8"/>
  <c r="D60" i="8"/>
  <c r="E101" i="8"/>
  <c r="F93" i="8"/>
  <c r="D86" i="8"/>
  <c r="E89" i="8"/>
  <c r="E87" i="8"/>
  <c r="E85" i="8"/>
  <c r="BP63" i="8" s="1"/>
  <c r="E88" i="8"/>
  <c r="E83" i="8"/>
  <c r="BP61" i="8" s="1"/>
  <c r="F81" i="8"/>
  <c r="E86" i="8"/>
  <c r="BP64" i="8" s="1"/>
  <c r="D83" i="8"/>
  <c r="BO61" i="8" s="1"/>
  <c r="D88" i="8"/>
  <c r="BO67" i="8" s="1"/>
  <c r="D85" i="8"/>
  <c r="D82" i="8"/>
  <c r="D87" i="8"/>
  <c r="D84" i="8"/>
  <c r="B26" i="2" l="1"/>
  <c r="C26" i="2" s="1"/>
  <c r="B21" i="2"/>
  <c r="C21" i="2" s="1"/>
  <c r="B23" i="2"/>
  <c r="C23" i="2" s="1"/>
  <c r="B24" i="2"/>
  <c r="C24" i="2" s="1"/>
  <c r="B27" i="2"/>
  <c r="C27" i="2" s="1"/>
  <c r="B25" i="2"/>
  <c r="C25" i="2" s="1"/>
  <c r="B20" i="2"/>
  <c r="C20" i="2" s="1"/>
  <c r="B22" i="2"/>
  <c r="C22" i="2" s="1"/>
  <c r="BO64" i="8"/>
  <c r="E44" i="8"/>
  <c r="E42" i="8"/>
  <c r="E40" i="8"/>
  <c r="AB8" i="8"/>
  <c r="AB62" i="8"/>
  <c r="E49" i="8"/>
  <c r="E53" i="8"/>
  <c r="E55" i="8"/>
  <c r="E54" i="8"/>
  <c r="F47" i="8"/>
  <c r="E51" i="8"/>
  <c r="E48" i="8"/>
  <c r="E50" i="8"/>
  <c r="E52" i="8"/>
  <c r="BP66" i="8"/>
  <c r="E41" i="8"/>
  <c r="AB67" i="8"/>
  <c r="E43" i="8"/>
  <c r="AA6" i="8"/>
  <c r="E64" i="8"/>
  <c r="AB65" i="8" s="1"/>
  <c r="E60" i="8"/>
  <c r="AB61" i="8" s="1"/>
  <c r="E66" i="8"/>
  <c r="F59" i="8"/>
  <c r="AA64" i="8"/>
  <c r="AA65" i="8"/>
  <c r="F11" i="8"/>
  <c r="F10" i="8"/>
  <c r="G3" i="8"/>
  <c r="F9" i="8"/>
  <c r="AC9" i="8" s="1"/>
  <c r="F7" i="8"/>
  <c r="F5" i="8"/>
  <c r="F8" i="8"/>
  <c r="F4" i="8"/>
  <c r="F6" i="8"/>
  <c r="G93" i="8"/>
  <c r="F101" i="8"/>
  <c r="F25" i="8"/>
  <c r="E33" i="8"/>
  <c r="E31" i="8"/>
  <c r="E29" i="8"/>
  <c r="E26" i="8"/>
  <c r="E32" i="8"/>
  <c r="E27" i="8"/>
  <c r="E30" i="8"/>
  <c r="E28" i="8"/>
  <c r="F84" i="8"/>
  <c r="F82" i="8"/>
  <c r="F85" i="8"/>
  <c r="F88" i="8"/>
  <c r="F83" i="8"/>
  <c r="BQ61" i="8" s="1"/>
  <c r="G81" i="8"/>
  <c r="F86" i="8"/>
  <c r="BQ64" i="8" s="1"/>
  <c r="F89" i="8"/>
  <c r="F87" i="8"/>
  <c r="E107" i="8"/>
  <c r="E99" i="8" s="1"/>
  <c r="E105" i="8"/>
  <c r="E97" i="8" s="1"/>
  <c r="E103" i="8"/>
  <c r="E95" i="8" s="1"/>
  <c r="E106" i="8"/>
  <c r="E98" i="8" s="1"/>
  <c r="E104" i="8"/>
  <c r="E96" i="8" s="1"/>
  <c r="E102" i="8"/>
  <c r="E94" i="8" s="1"/>
  <c r="E100" i="8"/>
  <c r="E92" i="8" s="1"/>
  <c r="BP62" i="8"/>
  <c r="E21" i="8"/>
  <c r="E15" i="8"/>
  <c r="E22" i="8"/>
  <c r="E17" i="8"/>
  <c r="F14" i="8"/>
  <c r="E16" i="8"/>
  <c r="E19" i="8"/>
  <c r="E20" i="8"/>
  <c r="E18" i="8"/>
  <c r="AB6" i="8"/>
  <c r="BO62" i="8"/>
  <c r="AA5" i="8"/>
  <c r="AB7" i="8"/>
  <c r="BO65" i="8"/>
  <c r="AU62" i="8"/>
  <c r="AB66" i="8"/>
  <c r="F43" i="8"/>
  <c r="F41" i="8"/>
  <c r="F39" i="8"/>
  <c r="F37" i="8"/>
  <c r="F44" i="8"/>
  <c r="F42" i="8"/>
  <c r="F40" i="8"/>
  <c r="F38" i="8"/>
  <c r="G36" i="8"/>
  <c r="AB63" i="8"/>
  <c r="AB64" i="8"/>
  <c r="AU64" i="8"/>
  <c r="AA7" i="8"/>
  <c r="AB9" i="8"/>
  <c r="BO63" i="8"/>
  <c r="BP65" i="8"/>
  <c r="AA62" i="8"/>
  <c r="AA63" i="8"/>
  <c r="AU66" i="8"/>
  <c r="AA10" i="8"/>
  <c r="AB10" i="8"/>
  <c r="BO66" i="8"/>
  <c r="BP67" i="8"/>
  <c r="AA61" i="8"/>
  <c r="E76" i="8"/>
  <c r="AV65" i="8" s="1"/>
  <c r="E71" i="8"/>
  <c r="E74" i="8"/>
  <c r="F70" i="8"/>
  <c r="E78" i="8"/>
  <c r="E72" i="8"/>
  <c r="E75" i="8"/>
  <c r="E77" i="8"/>
  <c r="E73" i="8"/>
  <c r="AV62" i="8" s="1"/>
  <c r="AA8" i="8"/>
  <c r="AB11" i="8"/>
  <c r="H44" i="1"/>
  <c r="H45" i="1" s="1"/>
  <c r="G44" i="1"/>
  <c r="G56" i="1" s="1"/>
  <c r="F44" i="1"/>
  <c r="F56" i="1" s="1"/>
  <c r="E44" i="1"/>
  <c r="E47" i="1" s="1"/>
  <c r="D44" i="1"/>
  <c r="D56" i="1" s="1"/>
  <c r="C44" i="1"/>
  <c r="C51" i="1" s="1"/>
  <c r="B44" i="1"/>
  <c r="B45" i="1" s="1"/>
  <c r="H24" i="1"/>
  <c r="H35" i="1" s="1"/>
  <c r="G24" i="1"/>
  <c r="G28" i="1" s="1"/>
  <c r="F24" i="1"/>
  <c r="F25" i="1" s="1"/>
  <c r="D24" i="1"/>
  <c r="D27" i="1" s="1"/>
  <c r="C24" i="1"/>
  <c r="C40" i="1" s="1"/>
  <c r="B24" i="1"/>
  <c r="B26" i="1" s="1"/>
  <c r="H9" i="1"/>
  <c r="H16" i="1" s="1"/>
  <c r="G9" i="1"/>
  <c r="G13" i="1" s="1"/>
  <c r="F9" i="1"/>
  <c r="F13" i="1" s="1"/>
  <c r="B9" i="1"/>
  <c r="B19" i="1" s="1"/>
  <c r="C9" i="1"/>
  <c r="C19" i="1" s="1"/>
  <c r="D9" i="1"/>
  <c r="D18" i="1" s="1"/>
  <c r="E24" i="1"/>
  <c r="E37" i="1" s="1"/>
  <c r="E9" i="1"/>
  <c r="E13" i="1" s="1"/>
  <c r="AC11" i="8" l="1"/>
  <c r="F54" i="8"/>
  <c r="F48" i="8"/>
  <c r="F51" i="8"/>
  <c r="G47" i="8"/>
  <c r="F49" i="8"/>
  <c r="F50" i="8"/>
  <c r="F52" i="8"/>
  <c r="F55" i="8"/>
  <c r="F53" i="8"/>
  <c r="AV67" i="8"/>
  <c r="BQ65" i="8"/>
  <c r="BQ62" i="8"/>
  <c r="AC5" i="8"/>
  <c r="F63" i="8"/>
  <c r="F61" i="8"/>
  <c r="AC61" i="8" s="1"/>
  <c r="F60" i="8"/>
  <c r="F67" i="8"/>
  <c r="F64" i="8"/>
  <c r="F66" i="8"/>
  <c r="G59" i="8"/>
  <c r="F65" i="8"/>
  <c r="AC65" i="8" s="1"/>
  <c r="F62" i="8"/>
  <c r="AV63" i="8"/>
  <c r="BQ67" i="8"/>
  <c r="AC7" i="8"/>
  <c r="F71" i="8"/>
  <c r="F74" i="8"/>
  <c r="G70" i="8"/>
  <c r="F77" i="8"/>
  <c r="AW66" i="8" s="1"/>
  <c r="F75" i="8"/>
  <c r="AW64" i="8" s="1"/>
  <c r="F73" i="8"/>
  <c r="F72" i="8"/>
  <c r="F78" i="8"/>
  <c r="F76" i="8"/>
  <c r="F33" i="8"/>
  <c r="F31" i="8"/>
  <c r="F29" i="8"/>
  <c r="F27" i="8"/>
  <c r="F32" i="8"/>
  <c r="F30" i="8"/>
  <c r="F28" i="8"/>
  <c r="F26" i="8"/>
  <c r="G25" i="8"/>
  <c r="F21" i="8"/>
  <c r="F19" i="8"/>
  <c r="F22" i="8"/>
  <c r="F20" i="8"/>
  <c r="F18" i="8"/>
  <c r="F17" i="8"/>
  <c r="G14" i="8"/>
  <c r="F16" i="8"/>
  <c r="F15" i="8"/>
  <c r="G87" i="8"/>
  <c r="BR65" i="8" s="1"/>
  <c r="G85" i="8"/>
  <c r="G88" i="8"/>
  <c r="G83" i="8"/>
  <c r="H81" i="8"/>
  <c r="G86" i="8"/>
  <c r="G89" i="8"/>
  <c r="G84" i="8"/>
  <c r="G82" i="8"/>
  <c r="F106" i="8"/>
  <c r="F98" i="8" s="1"/>
  <c r="F104" i="8"/>
  <c r="F96" i="8" s="1"/>
  <c r="F102" i="8"/>
  <c r="F94" i="8" s="1"/>
  <c r="F100" i="8"/>
  <c r="F92" i="8" s="1"/>
  <c r="F107" i="8"/>
  <c r="F99" i="8" s="1"/>
  <c r="F105" i="8"/>
  <c r="F97" i="8" s="1"/>
  <c r="F103" i="8"/>
  <c r="F95" i="8" s="1"/>
  <c r="H3" i="8"/>
  <c r="G11" i="8"/>
  <c r="G10" i="8"/>
  <c r="G9" i="8"/>
  <c r="G4" i="8"/>
  <c r="G7" i="8"/>
  <c r="G5" i="8"/>
  <c r="AD5" i="8" s="1"/>
  <c r="G6" i="8"/>
  <c r="AD6" i="8" s="1"/>
  <c r="G8" i="8"/>
  <c r="AD8" i="8" s="1"/>
  <c r="AV66" i="8"/>
  <c r="H93" i="8"/>
  <c r="G101" i="8"/>
  <c r="AC10" i="8"/>
  <c r="BQ66" i="8"/>
  <c r="AC6" i="8"/>
  <c r="AV64" i="8"/>
  <c r="AV61" i="8"/>
  <c r="G44" i="8"/>
  <c r="G42" i="8"/>
  <c r="G40" i="8"/>
  <c r="G43" i="8"/>
  <c r="G37" i="8"/>
  <c r="G41" i="8"/>
  <c r="H36" i="8"/>
  <c r="G39" i="8"/>
  <c r="G38" i="8"/>
  <c r="BQ63" i="8"/>
  <c r="AC8" i="8"/>
  <c r="F45" i="1"/>
  <c r="G48" i="1"/>
  <c r="G45" i="1"/>
  <c r="G47" i="1"/>
  <c r="G50" i="1"/>
  <c r="F16" i="1"/>
  <c r="B35" i="1"/>
  <c r="F10" i="1"/>
  <c r="E15" i="1"/>
  <c r="C53" i="1"/>
  <c r="C46" i="1"/>
  <c r="B32" i="1"/>
  <c r="E12" i="1"/>
  <c r="C48" i="1"/>
  <c r="C49" i="1"/>
  <c r="C54" i="1"/>
  <c r="F15" i="1"/>
  <c r="C52" i="1"/>
  <c r="C55" i="1"/>
  <c r="F12" i="1"/>
  <c r="E30" i="1"/>
  <c r="E27" i="1"/>
  <c r="E10" i="1"/>
  <c r="E18" i="1"/>
  <c r="H55" i="1"/>
  <c r="H56" i="1"/>
  <c r="H48" i="1"/>
  <c r="H47" i="1"/>
  <c r="H50" i="1"/>
  <c r="F47" i="1"/>
  <c r="F50" i="1"/>
  <c r="E50" i="1"/>
  <c r="E56" i="1"/>
  <c r="B53" i="1"/>
  <c r="B46" i="1"/>
  <c r="B54" i="1"/>
  <c r="B48" i="1"/>
  <c r="B49" i="1"/>
  <c r="B51" i="1"/>
  <c r="B55" i="1"/>
  <c r="H30" i="1"/>
  <c r="H25" i="1"/>
  <c r="H34" i="1"/>
  <c r="H33" i="1"/>
  <c r="H28" i="1"/>
  <c r="H31" i="1"/>
  <c r="G30" i="1"/>
  <c r="G27" i="1"/>
  <c r="G35" i="1"/>
  <c r="G25" i="1"/>
  <c r="F28" i="1"/>
  <c r="F27" i="1"/>
  <c r="F30" i="1"/>
  <c r="D30" i="1"/>
  <c r="B39" i="1"/>
  <c r="B29" i="1"/>
  <c r="B33" i="1"/>
  <c r="B38" i="1"/>
  <c r="B28" i="1"/>
  <c r="B31" i="1"/>
  <c r="B34" i="1"/>
  <c r="B36" i="1"/>
  <c r="H10" i="1"/>
  <c r="H13" i="1"/>
  <c r="H14" i="1"/>
  <c r="H11" i="1"/>
  <c r="G16" i="1"/>
  <c r="G11" i="1"/>
  <c r="G10" i="1"/>
  <c r="G15" i="1"/>
  <c r="C12" i="1"/>
  <c r="C15" i="1"/>
  <c r="D19" i="1"/>
  <c r="D15" i="1"/>
  <c r="D12" i="1"/>
  <c r="C32" i="1"/>
  <c r="B20" i="1"/>
  <c r="B14" i="1"/>
  <c r="D32" i="1"/>
  <c r="D14" i="1"/>
  <c r="E29" i="1"/>
  <c r="C31" i="1"/>
  <c r="D51" i="1"/>
  <c r="E17" i="1"/>
  <c r="G52" i="1"/>
  <c r="D33" i="1"/>
  <c r="E53" i="1"/>
  <c r="C34" i="1"/>
  <c r="D54" i="1"/>
  <c r="C35" i="1"/>
  <c r="D55" i="1"/>
  <c r="B25" i="1"/>
  <c r="C45" i="1"/>
  <c r="D11" i="1"/>
  <c r="E26" i="1"/>
  <c r="F46" i="1"/>
  <c r="G12" i="1"/>
  <c r="H27" i="1"/>
  <c r="B13" i="1"/>
  <c r="C28" i="1"/>
  <c r="D48" i="1"/>
  <c r="E14" i="1"/>
  <c r="F29" i="1"/>
  <c r="G49" i="1"/>
  <c r="H15" i="1"/>
  <c r="B50" i="1"/>
  <c r="C16" i="1"/>
  <c r="D31" i="1"/>
  <c r="E51" i="1"/>
  <c r="F17" i="1"/>
  <c r="G32" i="1"/>
  <c r="H52" i="1"/>
  <c r="E33" i="1"/>
  <c r="F53" i="1"/>
  <c r="D34" i="1"/>
  <c r="E54" i="1"/>
  <c r="D35" i="1"/>
  <c r="E55" i="1"/>
  <c r="F36" i="1"/>
  <c r="B37" i="1"/>
  <c r="C39" i="1"/>
  <c r="D52" i="1"/>
  <c r="D49" i="1"/>
  <c r="C17" i="1"/>
  <c r="E52" i="1"/>
  <c r="C20" i="1"/>
  <c r="B11" i="1"/>
  <c r="D46" i="1"/>
  <c r="D29" i="1"/>
  <c r="D17" i="1"/>
  <c r="F52" i="1"/>
  <c r="D36" i="1"/>
  <c r="D38" i="1"/>
  <c r="F49" i="1"/>
  <c r="B10" i="1"/>
  <c r="C25" i="1"/>
  <c r="D45" i="1"/>
  <c r="E11" i="1"/>
  <c r="F26" i="1"/>
  <c r="G46" i="1"/>
  <c r="H12" i="1"/>
  <c r="B47" i="1"/>
  <c r="C13" i="1"/>
  <c r="D28" i="1"/>
  <c r="E48" i="1"/>
  <c r="F14" i="1"/>
  <c r="G29" i="1"/>
  <c r="H49" i="1"/>
  <c r="B30" i="1"/>
  <c r="C50" i="1"/>
  <c r="D16" i="1"/>
  <c r="E31" i="1"/>
  <c r="F51" i="1"/>
  <c r="G17" i="1"/>
  <c r="H32" i="1"/>
  <c r="B18" i="1"/>
  <c r="F33" i="1"/>
  <c r="G53" i="1"/>
  <c r="E34" i="1"/>
  <c r="F54" i="1"/>
  <c r="E35" i="1"/>
  <c r="F55" i="1"/>
  <c r="B56" i="1"/>
  <c r="C37" i="1"/>
  <c r="D39" i="1"/>
  <c r="C29" i="1"/>
  <c r="C36" i="1"/>
  <c r="C38" i="1"/>
  <c r="C26" i="1"/>
  <c r="C14" i="1"/>
  <c r="E49" i="1"/>
  <c r="E32" i="1"/>
  <c r="C33" i="1"/>
  <c r="D53" i="1"/>
  <c r="C11" i="1"/>
  <c r="D26" i="1"/>
  <c r="E46" i="1"/>
  <c r="B16" i="1"/>
  <c r="F32" i="1"/>
  <c r="E36" i="1"/>
  <c r="C10" i="1"/>
  <c r="D25" i="1"/>
  <c r="E45" i="1"/>
  <c r="F11" i="1"/>
  <c r="G26" i="1"/>
  <c r="H46" i="1"/>
  <c r="B27" i="1"/>
  <c r="C47" i="1"/>
  <c r="D13" i="1"/>
  <c r="E28" i="1"/>
  <c r="F48" i="1"/>
  <c r="G14" i="1"/>
  <c r="H29" i="1"/>
  <c r="B15" i="1"/>
  <c r="C30" i="1"/>
  <c r="D50" i="1"/>
  <c r="E16" i="1"/>
  <c r="F31" i="1"/>
  <c r="G51" i="1"/>
  <c r="H17" i="1"/>
  <c r="B52" i="1"/>
  <c r="C18" i="1"/>
  <c r="G33" i="1"/>
  <c r="H53" i="1"/>
  <c r="F34" i="1"/>
  <c r="G54" i="1"/>
  <c r="F35" i="1"/>
  <c r="G55" i="1"/>
  <c r="C56" i="1"/>
  <c r="D37" i="1"/>
  <c r="B40" i="1"/>
  <c r="B17" i="1"/>
  <c r="D10" i="1"/>
  <c r="E25" i="1"/>
  <c r="H26" i="1"/>
  <c r="B12" i="1"/>
  <c r="C27" i="1"/>
  <c r="D47" i="1"/>
  <c r="G31" i="1"/>
  <c r="H51" i="1"/>
  <c r="G34" i="1"/>
  <c r="H54" i="1"/>
  <c r="AC62" i="8" l="1"/>
  <c r="AC63" i="8"/>
  <c r="G63" i="8"/>
  <c r="AD63" i="8" s="1"/>
  <c r="G64" i="8"/>
  <c r="AD64" i="8" s="1"/>
  <c r="G67" i="8"/>
  <c r="G60" i="8"/>
  <c r="G66" i="8"/>
  <c r="AD66" i="8" s="1"/>
  <c r="H59" i="8"/>
  <c r="G62" i="8"/>
  <c r="G61" i="8"/>
  <c r="G65" i="8"/>
  <c r="G50" i="8"/>
  <c r="G48" i="8"/>
  <c r="G49" i="8"/>
  <c r="H47" i="8"/>
  <c r="G51" i="8"/>
  <c r="G55" i="8"/>
  <c r="G54" i="8"/>
  <c r="G53" i="8"/>
  <c r="G52" i="8"/>
  <c r="AC66" i="8"/>
  <c r="AC64" i="8"/>
  <c r="AD9" i="8"/>
  <c r="BR61" i="8"/>
  <c r="AW67" i="8"/>
  <c r="AC67" i="8"/>
  <c r="BR66" i="8"/>
  <c r="AW61" i="8"/>
  <c r="I36" i="8"/>
  <c r="H42" i="8"/>
  <c r="H40" i="8"/>
  <c r="H44" i="8"/>
  <c r="H43" i="8"/>
  <c r="H41" i="8"/>
  <c r="H39" i="8"/>
  <c r="H37" i="8"/>
  <c r="H38" i="8"/>
  <c r="AD10" i="8"/>
  <c r="AD11" i="8"/>
  <c r="BR63" i="8"/>
  <c r="AW62" i="8"/>
  <c r="H11" i="8"/>
  <c r="H10" i="8"/>
  <c r="AE10" i="8" s="1"/>
  <c r="H9" i="8"/>
  <c r="H8" i="8"/>
  <c r="H7" i="8"/>
  <c r="H6" i="8"/>
  <c r="H5" i="8"/>
  <c r="I3" i="8"/>
  <c r="H4" i="8"/>
  <c r="I93" i="8"/>
  <c r="H101" i="8"/>
  <c r="BR62" i="8"/>
  <c r="BR67" i="8"/>
  <c r="G31" i="8"/>
  <c r="H25" i="8"/>
  <c r="G29" i="8"/>
  <c r="G26" i="8"/>
  <c r="G32" i="8"/>
  <c r="G27" i="8"/>
  <c r="G30" i="8"/>
  <c r="G28" i="8"/>
  <c r="G33" i="8"/>
  <c r="G74" i="8"/>
  <c r="G77" i="8"/>
  <c r="AX66" i="8" s="1"/>
  <c r="H70" i="8"/>
  <c r="G75" i="8"/>
  <c r="G73" i="8"/>
  <c r="G72" i="8"/>
  <c r="G78" i="8"/>
  <c r="G76" i="8"/>
  <c r="G71" i="8"/>
  <c r="AD7" i="8"/>
  <c r="BR64" i="8"/>
  <c r="G22" i="8"/>
  <c r="H14" i="8"/>
  <c r="G16" i="8"/>
  <c r="G19" i="8"/>
  <c r="G20" i="8"/>
  <c r="G18" i="8"/>
  <c r="G15" i="8"/>
  <c r="G21" i="8"/>
  <c r="G17" i="8"/>
  <c r="AW63" i="8"/>
  <c r="G106" i="8"/>
  <c r="G98" i="8" s="1"/>
  <c r="G104" i="8"/>
  <c r="G96" i="8" s="1"/>
  <c r="G102" i="8"/>
  <c r="G94" i="8" s="1"/>
  <c r="G100" i="8"/>
  <c r="G92" i="8" s="1"/>
  <c r="G107" i="8"/>
  <c r="G99" i="8" s="1"/>
  <c r="G105" i="8"/>
  <c r="G97" i="8" s="1"/>
  <c r="G103" i="8"/>
  <c r="G95" i="8" s="1"/>
  <c r="H82" i="8"/>
  <c r="H88" i="8"/>
  <c r="H86" i="8"/>
  <c r="BS64" i="8" s="1"/>
  <c r="H89" i="8"/>
  <c r="H84" i="8"/>
  <c r="H87" i="8"/>
  <c r="I81" i="8"/>
  <c r="H85" i="8"/>
  <c r="H83" i="8"/>
  <c r="AW65" i="8"/>
  <c r="H63" i="8" l="1"/>
  <c r="H60" i="8"/>
  <c r="H66" i="8"/>
  <c r="AE66" i="8" s="1"/>
  <c r="H64" i="8"/>
  <c r="AE64" i="8" s="1"/>
  <c r="H67" i="8"/>
  <c r="AE67" i="8" s="1"/>
  <c r="I59" i="8"/>
  <c r="H62" i="8"/>
  <c r="H61" i="8"/>
  <c r="AE61" i="8" s="1"/>
  <c r="H65" i="8"/>
  <c r="H49" i="8"/>
  <c r="H54" i="8"/>
  <c r="I47" i="8"/>
  <c r="H52" i="8"/>
  <c r="H50" i="8"/>
  <c r="H48" i="8"/>
  <c r="H55" i="8"/>
  <c r="H53" i="8"/>
  <c r="H51" i="8"/>
  <c r="AE8" i="8"/>
  <c r="AD67" i="8"/>
  <c r="AX63" i="8"/>
  <c r="AD65" i="8"/>
  <c r="BS66" i="8"/>
  <c r="AX65" i="8"/>
  <c r="AD61" i="8"/>
  <c r="BS61" i="8"/>
  <c r="BS63" i="8"/>
  <c r="AD62" i="8"/>
  <c r="H29" i="8"/>
  <c r="H26" i="8"/>
  <c r="H32" i="8"/>
  <c r="H27" i="8"/>
  <c r="H30" i="8"/>
  <c r="H28" i="8"/>
  <c r="H33" i="8"/>
  <c r="H31" i="8"/>
  <c r="I25" i="8"/>
  <c r="AE11" i="8"/>
  <c r="I11" i="8"/>
  <c r="I10" i="8"/>
  <c r="I9" i="8"/>
  <c r="I8" i="8"/>
  <c r="AF8" i="8" s="1"/>
  <c r="I7" i="8"/>
  <c r="I6" i="8"/>
  <c r="I5" i="8"/>
  <c r="I4" i="8"/>
  <c r="J3" i="8"/>
  <c r="AX67" i="8"/>
  <c r="AE5" i="8"/>
  <c r="AX61" i="8"/>
  <c r="AE6" i="8"/>
  <c r="J93" i="8"/>
  <c r="I101" i="8"/>
  <c r="I14" i="8"/>
  <c r="H16" i="8"/>
  <c r="H19" i="8"/>
  <c r="H20" i="8"/>
  <c r="H18" i="8"/>
  <c r="H15" i="8"/>
  <c r="H21" i="8"/>
  <c r="H17" i="8"/>
  <c r="H22" i="8"/>
  <c r="I85" i="8"/>
  <c r="I83" i="8"/>
  <c r="BT61" i="8" s="1"/>
  <c r="I86" i="8"/>
  <c r="I89" i="8"/>
  <c r="I84" i="8"/>
  <c r="I87" i="8"/>
  <c r="BT65" i="8" s="1"/>
  <c r="I82" i="8"/>
  <c r="I88" i="8"/>
  <c r="J81" i="8"/>
  <c r="BS65" i="8"/>
  <c r="AX62" i="8"/>
  <c r="AE7" i="8"/>
  <c r="BS62" i="8"/>
  <c r="AX64" i="8"/>
  <c r="BS67" i="8"/>
  <c r="H77" i="8"/>
  <c r="H72" i="8"/>
  <c r="AY61" i="8" s="1"/>
  <c r="I70" i="8"/>
  <c r="H75" i="8"/>
  <c r="H73" i="8"/>
  <c r="H78" i="8"/>
  <c r="H76" i="8"/>
  <c r="H74" i="8"/>
  <c r="AY63" i="8" s="1"/>
  <c r="H71" i="8"/>
  <c r="H107" i="8"/>
  <c r="H99" i="8" s="1"/>
  <c r="H105" i="8"/>
  <c r="H97" i="8" s="1"/>
  <c r="H103" i="8"/>
  <c r="H95" i="8" s="1"/>
  <c r="H100" i="8"/>
  <c r="H92" i="8" s="1"/>
  <c r="H106" i="8"/>
  <c r="H98" i="8" s="1"/>
  <c r="H102" i="8"/>
  <c r="H94" i="8" s="1"/>
  <c r="H104" i="8"/>
  <c r="H96" i="8" s="1"/>
  <c r="AE9" i="8"/>
  <c r="J36" i="8"/>
  <c r="I42" i="8"/>
  <c r="I40" i="8"/>
  <c r="I38" i="8"/>
  <c r="I44" i="8"/>
  <c r="I37" i="8"/>
  <c r="I41" i="8"/>
  <c r="I39" i="8"/>
  <c r="I43" i="8"/>
  <c r="AE62" i="8" l="1"/>
  <c r="I65" i="8"/>
  <c r="I64" i="8"/>
  <c r="I63" i="8"/>
  <c r="AF63" i="8" s="1"/>
  <c r="I60" i="8"/>
  <c r="J59" i="8"/>
  <c r="I61" i="8"/>
  <c r="AF61" i="8" s="1"/>
  <c r="I67" i="8"/>
  <c r="AF67" i="8" s="1"/>
  <c r="I62" i="8"/>
  <c r="I66" i="8"/>
  <c r="AF66" i="8" s="1"/>
  <c r="I52" i="8"/>
  <c r="I49" i="8"/>
  <c r="J47" i="8"/>
  <c r="I48" i="8"/>
  <c r="I53" i="8"/>
  <c r="I55" i="8"/>
  <c r="I51" i="8"/>
  <c r="I54" i="8"/>
  <c r="I50" i="8"/>
  <c r="AY65" i="8"/>
  <c r="BT63" i="8"/>
  <c r="AY67" i="8"/>
  <c r="BT66" i="8"/>
  <c r="AY62" i="8"/>
  <c r="AE65" i="8"/>
  <c r="AE63" i="8"/>
  <c r="J88" i="8"/>
  <c r="J86" i="8"/>
  <c r="J89" i="8"/>
  <c r="BU67" i="8" s="1"/>
  <c r="J84" i="8"/>
  <c r="BU62" i="8" s="1"/>
  <c r="J87" i="8"/>
  <c r="BU65" i="8" s="1"/>
  <c r="J82" i="8"/>
  <c r="J85" i="8"/>
  <c r="J83" i="8"/>
  <c r="K81" i="8"/>
  <c r="AF9" i="8"/>
  <c r="I16" i="8"/>
  <c r="I19" i="8"/>
  <c r="I20" i="8"/>
  <c r="I18" i="8"/>
  <c r="I15" i="8"/>
  <c r="I21" i="8"/>
  <c r="I17" i="8"/>
  <c r="I22" i="8"/>
  <c r="J14" i="8"/>
  <c r="AF10" i="8"/>
  <c r="I106" i="8"/>
  <c r="I98" i="8" s="1"/>
  <c r="I104" i="8"/>
  <c r="I96" i="8" s="1"/>
  <c r="I102" i="8"/>
  <c r="I94" i="8" s="1"/>
  <c r="I100" i="8"/>
  <c r="I92" i="8" s="1"/>
  <c r="I107" i="8"/>
  <c r="I99" i="8" s="1"/>
  <c r="I105" i="8"/>
  <c r="I97" i="8" s="1"/>
  <c r="I103" i="8"/>
  <c r="I95" i="8" s="1"/>
  <c r="K3" i="8"/>
  <c r="J7" i="8"/>
  <c r="AG7" i="8" s="1"/>
  <c r="J5" i="8"/>
  <c r="J9" i="8"/>
  <c r="J4" i="8"/>
  <c r="J10" i="8"/>
  <c r="AG10" i="8" s="1"/>
  <c r="J11" i="8"/>
  <c r="AG11" i="8" s="1"/>
  <c r="J8" i="8"/>
  <c r="J6" i="8"/>
  <c r="AF11" i="8"/>
  <c r="AY64" i="8"/>
  <c r="K93" i="8"/>
  <c r="J101" i="8"/>
  <c r="I72" i="8"/>
  <c r="J70" i="8"/>
  <c r="I75" i="8"/>
  <c r="AZ64" i="8" s="1"/>
  <c r="I73" i="8"/>
  <c r="I78" i="8"/>
  <c r="I76" i="8"/>
  <c r="I74" i="8"/>
  <c r="I71" i="8"/>
  <c r="I77" i="8"/>
  <c r="AZ66" i="8" s="1"/>
  <c r="BT62" i="8"/>
  <c r="AF5" i="8"/>
  <c r="J42" i="8"/>
  <c r="J40" i="8"/>
  <c r="J38" i="8"/>
  <c r="J44" i="8"/>
  <c r="J43" i="8"/>
  <c r="J41" i="8"/>
  <c r="J39" i="8"/>
  <c r="J37" i="8"/>
  <c r="K36" i="8"/>
  <c r="BT67" i="8"/>
  <c r="AF6" i="8"/>
  <c r="I32" i="8"/>
  <c r="I30" i="8"/>
  <c r="I28" i="8"/>
  <c r="J25" i="8"/>
  <c r="I26" i="8"/>
  <c r="I27" i="8"/>
  <c r="I33" i="8"/>
  <c r="I31" i="8"/>
  <c r="I29" i="8"/>
  <c r="AY66" i="8"/>
  <c r="BT64" i="8"/>
  <c r="AF7" i="8"/>
  <c r="J64" i="8" l="1"/>
  <c r="J62" i="8"/>
  <c r="J61" i="8"/>
  <c r="J60" i="8"/>
  <c r="K59" i="8"/>
  <c r="J66" i="8"/>
  <c r="J67" i="8"/>
  <c r="AG67" i="8" s="1"/>
  <c r="J65" i="8"/>
  <c r="AG65" i="8" s="1"/>
  <c r="J63" i="8"/>
  <c r="AG63" i="8" s="1"/>
  <c r="J48" i="8"/>
  <c r="J51" i="8"/>
  <c r="J55" i="8"/>
  <c r="J53" i="8"/>
  <c r="K47" i="8"/>
  <c r="J49" i="8"/>
  <c r="J54" i="8"/>
  <c r="J52" i="8"/>
  <c r="J50" i="8"/>
  <c r="AF64" i="8"/>
  <c r="AZ67" i="8"/>
  <c r="BU63" i="8"/>
  <c r="AF65" i="8"/>
  <c r="AZ62" i="8"/>
  <c r="AG6" i="8"/>
  <c r="AF62" i="8"/>
  <c r="AG8" i="8"/>
  <c r="K44" i="8"/>
  <c r="K43" i="8"/>
  <c r="K41" i="8"/>
  <c r="L36" i="8"/>
  <c r="K39" i="8"/>
  <c r="K42" i="8"/>
  <c r="K38" i="8"/>
  <c r="K40" i="8"/>
  <c r="K37" i="8"/>
  <c r="J75" i="8"/>
  <c r="BA64" i="8" s="1"/>
  <c r="J78" i="8"/>
  <c r="BA67" i="8" s="1"/>
  <c r="J73" i="8"/>
  <c r="BA62" i="8" s="1"/>
  <c r="K70" i="8"/>
  <c r="J76" i="8"/>
  <c r="J74" i="8"/>
  <c r="J71" i="8"/>
  <c r="J77" i="8"/>
  <c r="BA66" i="8" s="1"/>
  <c r="J72" i="8"/>
  <c r="K11" i="8"/>
  <c r="K10" i="8"/>
  <c r="K9" i="8"/>
  <c r="K8" i="8"/>
  <c r="K7" i="8"/>
  <c r="K6" i="8"/>
  <c r="K5" i="8"/>
  <c r="K4" i="8"/>
  <c r="L3" i="8"/>
  <c r="AZ61" i="8"/>
  <c r="J22" i="8"/>
  <c r="J20" i="8"/>
  <c r="J21" i="8"/>
  <c r="J19" i="8"/>
  <c r="J17" i="8"/>
  <c r="J18" i="8"/>
  <c r="J15" i="8"/>
  <c r="K14" i="8"/>
  <c r="J16" i="8"/>
  <c r="J107" i="8"/>
  <c r="J99" i="8" s="1"/>
  <c r="J105" i="8"/>
  <c r="J97" i="8" s="1"/>
  <c r="J103" i="8"/>
  <c r="J95" i="8" s="1"/>
  <c r="J106" i="8"/>
  <c r="J98" i="8" s="1"/>
  <c r="J104" i="8"/>
  <c r="J96" i="8" s="1"/>
  <c r="J102" i="8"/>
  <c r="J94" i="8" s="1"/>
  <c r="J100" i="8"/>
  <c r="J92" i="8" s="1"/>
  <c r="BU64" i="8"/>
  <c r="AZ63" i="8"/>
  <c r="K101" i="8"/>
  <c r="L93" i="8"/>
  <c r="AG9" i="8"/>
  <c r="K83" i="8"/>
  <c r="BV61" i="8" s="1"/>
  <c r="L81" i="8"/>
  <c r="K89" i="8"/>
  <c r="K87" i="8"/>
  <c r="K82" i="8"/>
  <c r="K85" i="8"/>
  <c r="K88" i="8"/>
  <c r="BV66" i="8" s="1"/>
  <c r="K86" i="8"/>
  <c r="BV64" i="8" s="1"/>
  <c r="K84" i="8"/>
  <c r="BV62" i="8" s="1"/>
  <c r="BU66" i="8"/>
  <c r="J32" i="8"/>
  <c r="J30" i="8"/>
  <c r="J28" i="8"/>
  <c r="J26" i="8"/>
  <c r="J33" i="8"/>
  <c r="J31" i="8"/>
  <c r="J29" i="8"/>
  <c r="J27" i="8"/>
  <c r="K25" i="8"/>
  <c r="AZ65" i="8"/>
  <c r="AG5" i="8"/>
  <c r="BU61" i="8"/>
  <c r="AH11" i="8" l="1"/>
  <c r="K48" i="8"/>
  <c r="K55" i="8"/>
  <c r="L47" i="8"/>
  <c r="K52" i="8"/>
  <c r="K53" i="8"/>
  <c r="K49" i="8"/>
  <c r="K51" i="8"/>
  <c r="K54" i="8"/>
  <c r="K50" i="8"/>
  <c r="AG66" i="8"/>
  <c r="AH5" i="8"/>
  <c r="K61" i="8"/>
  <c r="K67" i="8"/>
  <c r="AH67" i="8" s="1"/>
  <c r="K62" i="8"/>
  <c r="AH62" i="8" s="1"/>
  <c r="K65" i="8"/>
  <c r="AH65" i="8" s="1"/>
  <c r="K66" i="8"/>
  <c r="L59" i="8"/>
  <c r="K64" i="8"/>
  <c r="K60" i="8"/>
  <c r="K63" i="8"/>
  <c r="AG61" i="8"/>
  <c r="AG62" i="8"/>
  <c r="AH9" i="8"/>
  <c r="AG64" i="8"/>
  <c r="AH10" i="8"/>
  <c r="K19" i="8"/>
  <c r="K18" i="8"/>
  <c r="K15" i="8"/>
  <c r="K20" i="8"/>
  <c r="K21" i="8"/>
  <c r="K17" i="8"/>
  <c r="K22" i="8"/>
  <c r="L14" i="8"/>
  <c r="K16" i="8"/>
  <c r="L4" i="8"/>
  <c r="M3" i="8"/>
  <c r="L11" i="8"/>
  <c r="AI11" i="8" s="1"/>
  <c r="L7" i="8"/>
  <c r="L5" i="8"/>
  <c r="AI5" i="8" s="1"/>
  <c r="L9" i="8"/>
  <c r="L10" i="8"/>
  <c r="L8" i="8"/>
  <c r="L6" i="8"/>
  <c r="L43" i="8"/>
  <c r="L41" i="8"/>
  <c r="L39" i="8"/>
  <c r="L42" i="8"/>
  <c r="L40" i="8"/>
  <c r="L38" i="8"/>
  <c r="M36" i="8"/>
  <c r="L44" i="8"/>
  <c r="L37" i="8"/>
  <c r="M93" i="8"/>
  <c r="L101" i="8"/>
  <c r="BA61" i="8"/>
  <c r="K78" i="8"/>
  <c r="BB67" i="8" s="1"/>
  <c r="K73" i="8"/>
  <c r="L70" i="8"/>
  <c r="K76" i="8"/>
  <c r="BB65" i="8" s="1"/>
  <c r="K74" i="8"/>
  <c r="BB63" i="8" s="1"/>
  <c r="K71" i="8"/>
  <c r="K77" i="8"/>
  <c r="K75" i="8"/>
  <c r="K72" i="8"/>
  <c r="AH6" i="8"/>
  <c r="L86" i="8"/>
  <c r="BW64" i="8" s="1"/>
  <c r="L84" i="8"/>
  <c r="L87" i="8"/>
  <c r="L82" i="8"/>
  <c r="L85" i="8"/>
  <c r="L88" i="8"/>
  <c r="L83" i="8"/>
  <c r="BW61" i="8" s="1"/>
  <c r="M81" i="8"/>
  <c r="L89" i="8"/>
  <c r="BW67" i="8" s="1"/>
  <c r="BV63" i="8"/>
  <c r="BV65" i="8"/>
  <c r="AH7" i="8"/>
  <c r="BA63" i="8"/>
  <c r="K107" i="8"/>
  <c r="K99" i="8" s="1"/>
  <c r="K105" i="8"/>
  <c r="K97" i="8" s="1"/>
  <c r="K103" i="8"/>
  <c r="K95" i="8" s="1"/>
  <c r="K106" i="8"/>
  <c r="K98" i="8" s="1"/>
  <c r="K104" i="8"/>
  <c r="K96" i="8" s="1"/>
  <c r="K102" i="8"/>
  <c r="K94" i="8" s="1"/>
  <c r="K100" i="8"/>
  <c r="K92" i="8" s="1"/>
  <c r="K27" i="8"/>
  <c r="K32" i="8"/>
  <c r="K30" i="8"/>
  <c r="K28" i="8"/>
  <c r="K33" i="8"/>
  <c r="K31" i="8"/>
  <c r="L25" i="8"/>
  <c r="K29" i="8"/>
  <c r="K26" i="8"/>
  <c r="BV67" i="8"/>
  <c r="AH8" i="8"/>
  <c r="BA65" i="8"/>
  <c r="AH63" i="8" l="1"/>
  <c r="AH61" i="8"/>
  <c r="L48" i="8"/>
  <c r="L50" i="8"/>
  <c r="L55" i="8"/>
  <c r="M47" i="8"/>
  <c r="L53" i="8"/>
  <c r="L51" i="8"/>
  <c r="L49" i="8"/>
  <c r="L54" i="8"/>
  <c r="L52" i="8"/>
  <c r="AH64" i="8"/>
  <c r="L62" i="8"/>
  <c r="L61" i="8"/>
  <c r="AI61" i="8" s="1"/>
  <c r="L66" i="8"/>
  <c r="L65" i="8"/>
  <c r="AI65" i="8" s="1"/>
  <c r="L67" i="8"/>
  <c r="L60" i="8"/>
  <c r="L63" i="8"/>
  <c r="L64" i="8"/>
  <c r="AI64" i="8" s="1"/>
  <c r="M59" i="8"/>
  <c r="BW65" i="8"/>
  <c r="AI9" i="8"/>
  <c r="AH66" i="8"/>
  <c r="BW62" i="8"/>
  <c r="L106" i="8"/>
  <c r="L98" i="8" s="1"/>
  <c r="L104" i="8"/>
  <c r="L96" i="8" s="1"/>
  <c r="L102" i="8"/>
  <c r="L94" i="8" s="1"/>
  <c r="L100" i="8"/>
  <c r="L92" i="8" s="1"/>
  <c r="L103" i="8"/>
  <c r="L95" i="8" s="1"/>
  <c r="L105" i="8"/>
  <c r="L97" i="8" s="1"/>
  <c r="L107" i="8"/>
  <c r="L99" i="8" s="1"/>
  <c r="M101" i="8"/>
  <c r="N93" i="8"/>
  <c r="AI7" i="8"/>
  <c r="M89" i="8"/>
  <c r="M87" i="8"/>
  <c r="M85" i="8"/>
  <c r="BX63" i="8" s="1"/>
  <c r="M88" i="8"/>
  <c r="BX66" i="8" s="1"/>
  <c r="M83" i="8"/>
  <c r="N81" i="8"/>
  <c r="M86" i="8"/>
  <c r="M82" i="8"/>
  <c r="M84" i="8"/>
  <c r="BX62" i="8" s="1"/>
  <c r="L78" i="8"/>
  <c r="L73" i="8"/>
  <c r="BC62" i="8" s="1"/>
  <c r="L76" i="8"/>
  <c r="BC65" i="8" s="1"/>
  <c r="L74" i="8"/>
  <c r="L71" i="8"/>
  <c r="L77" i="8"/>
  <c r="L75" i="8"/>
  <c r="BC64" i="8" s="1"/>
  <c r="L72" i="8"/>
  <c r="BC61" i="8" s="1"/>
  <c r="M70" i="8"/>
  <c r="BB62" i="8"/>
  <c r="M4" i="8"/>
  <c r="M11" i="8"/>
  <c r="M10" i="8"/>
  <c r="M9" i="8"/>
  <c r="M8" i="8"/>
  <c r="M7" i="8"/>
  <c r="M6" i="8"/>
  <c r="M5" i="8"/>
  <c r="AJ5" i="8" s="1"/>
  <c r="N3" i="8"/>
  <c r="BB61" i="8"/>
  <c r="AI6" i="8"/>
  <c r="BW66" i="8"/>
  <c r="M43" i="8"/>
  <c r="M41" i="8"/>
  <c r="M39" i="8"/>
  <c r="M37" i="8"/>
  <c r="N36" i="8"/>
  <c r="M44" i="8"/>
  <c r="M42" i="8"/>
  <c r="M38" i="8"/>
  <c r="M40" i="8"/>
  <c r="BW63" i="8"/>
  <c r="BB64" i="8"/>
  <c r="AI8" i="8"/>
  <c r="L32" i="8"/>
  <c r="L30" i="8"/>
  <c r="L28" i="8"/>
  <c r="L33" i="8"/>
  <c r="L31" i="8"/>
  <c r="M25" i="8"/>
  <c r="L29" i="8"/>
  <c r="L26" i="8"/>
  <c r="L27" i="8"/>
  <c r="BB66" i="8"/>
  <c r="AI10" i="8"/>
  <c r="L19" i="8"/>
  <c r="L18" i="8"/>
  <c r="L15" i="8"/>
  <c r="L20" i="8"/>
  <c r="L21" i="8"/>
  <c r="L17" i="8"/>
  <c r="L22" i="8"/>
  <c r="M14" i="8"/>
  <c r="L16" i="8"/>
  <c r="AI66" i="8" l="1"/>
  <c r="N47" i="8"/>
  <c r="M51" i="8"/>
  <c r="M55" i="8"/>
  <c r="M54" i="8"/>
  <c r="M50" i="8"/>
  <c r="M49" i="8"/>
  <c r="M48" i="8"/>
  <c r="M52" i="8"/>
  <c r="M53" i="8"/>
  <c r="M67" i="8"/>
  <c r="AJ67" i="8" s="1"/>
  <c r="M65" i="8"/>
  <c r="M63" i="8"/>
  <c r="AJ63" i="8" s="1"/>
  <c r="N59" i="8"/>
  <c r="M64" i="8"/>
  <c r="AJ64" i="8" s="1"/>
  <c r="M60" i="8"/>
  <c r="M66" i="8"/>
  <c r="M62" i="8"/>
  <c r="M61" i="8"/>
  <c r="AI62" i="8"/>
  <c r="AJ10" i="8"/>
  <c r="AI63" i="8"/>
  <c r="AI67" i="8"/>
  <c r="N25" i="8"/>
  <c r="M33" i="8"/>
  <c r="M31" i="8"/>
  <c r="M29" i="8"/>
  <c r="M30" i="8"/>
  <c r="M28" i="8"/>
  <c r="M26" i="8"/>
  <c r="M27" i="8"/>
  <c r="M32" i="8"/>
  <c r="AJ6" i="8"/>
  <c r="AJ7" i="8"/>
  <c r="M76" i="8"/>
  <c r="BD65" i="8" s="1"/>
  <c r="M71" i="8"/>
  <c r="M77" i="8"/>
  <c r="M75" i="8"/>
  <c r="M73" i="8"/>
  <c r="M72" i="8"/>
  <c r="M78" i="8"/>
  <c r="M74" i="8"/>
  <c r="BD63" i="8" s="1"/>
  <c r="N70" i="8"/>
  <c r="BC67" i="8"/>
  <c r="BX65" i="8"/>
  <c r="AJ8" i="8"/>
  <c r="BX67" i="8"/>
  <c r="AJ9" i="8"/>
  <c r="BC66" i="8"/>
  <c r="BX64" i="8"/>
  <c r="N43" i="8"/>
  <c r="N41" i="8"/>
  <c r="N39" i="8"/>
  <c r="N37" i="8"/>
  <c r="N42" i="8"/>
  <c r="N40" i="8"/>
  <c r="N38" i="8"/>
  <c r="N44" i="8"/>
  <c r="O36" i="8"/>
  <c r="AJ11" i="8"/>
  <c r="N84" i="8"/>
  <c r="N82" i="8"/>
  <c r="N85" i="8"/>
  <c r="BY63" i="8" s="1"/>
  <c r="N88" i="8"/>
  <c r="BY66" i="8" s="1"/>
  <c r="N83" i="8"/>
  <c r="BY61" i="8" s="1"/>
  <c r="O81" i="8"/>
  <c r="N86" i="8"/>
  <c r="N89" i="8"/>
  <c r="N87" i="8"/>
  <c r="O93" i="8"/>
  <c r="N101" i="8"/>
  <c r="M19" i="8"/>
  <c r="M18" i="8"/>
  <c r="M15" i="8"/>
  <c r="M20" i="8"/>
  <c r="M21" i="8"/>
  <c r="M17" i="8"/>
  <c r="M22" i="8"/>
  <c r="N14" i="8"/>
  <c r="M16" i="8"/>
  <c r="N11" i="8"/>
  <c r="N10" i="8"/>
  <c r="N9" i="8"/>
  <c r="N4" i="8"/>
  <c r="N5" i="8"/>
  <c r="AK5" i="8" s="1"/>
  <c r="N8" i="8"/>
  <c r="N6" i="8"/>
  <c r="AK6" i="8" s="1"/>
  <c r="O3" i="8"/>
  <c r="N7" i="8"/>
  <c r="AK7" i="8" s="1"/>
  <c r="BC63" i="8"/>
  <c r="BX61" i="8"/>
  <c r="M107" i="8"/>
  <c r="M99" i="8" s="1"/>
  <c r="M105" i="8"/>
  <c r="M97" i="8" s="1"/>
  <c r="M103" i="8"/>
  <c r="M95" i="8" s="1"/>
  <c r="M106" i="8"/>
  <c r="M98" i="8" s="1"/>
  <c r="M104" i="8"/>
  <c r="M96" i="8" s="1"/>
  <c r="M102" i="8"/>
  <c r="M94" i="8" s="1"/>
  <c r="M100" i="8"/>
  <c r="M92" i="8" s="1"/>
  <c r="AK11" i="8" l="1"/>
  <c r="N60" i="8"/>
  <c r="N65" i="8"/>
  <c r="N67" i="8"/>
  <c r="N63" i="8"/>
  <c r="AK63" i="8" s="1"/>
  <c r="N61" i="8"/>
  <c r="AK61" i="8" s="1"/>
  <c r="N66" i="8"/>
  <c r="AK66" i="8" s="1"/>
  <c r="N64" i="8"/>
  <c r="AK64" i="8" s="1"/>
  <c r="O59" i="8"/>
  <c r="N62" i="8"/>
  <c r="BD67" i="8"/>
  <c r="AJ65" i="8"/>
  <c r="AJ61" i="8"/>
  <c r="BY65" i="8"/>
  <c r="AJ62" i="8"/>
  <c r="N51" i="8"/>
  <c r="N49" i="8"/>
  <c r="N54" i="8"/>
  <c r="N50" i="8"/>
  <c r="N48" i="8"/>
  <c r="N52" i="8"/>
  <c r="N55" i="8"/>
  <c r="O47" i="8"/>
  <c r="N53" i="8"/>
  <c r="AJ66" i="8"/>
  <c r="O87" i="8"/>
  <c r="O85" i="8"/>
  <c r="O88" i="8"/>
  <c r="BZ66" i="8" s="1"/>
  <c r="O83" i="8"/>
  <c r="BZ61" i="8" s="1"/>
  <c r="P81" i="8"/>
  <c r="O86" i="8"/>
  <c r="BZ64" i="8" s="1"/>
  <c r="O89" i="8"/>
  <c r="BZ67" i="8" s="1"/>
  <c r="O84" i="8"/>
  <c r="O82" i="8"/>
  <c r="N71" i="8"/>
  <c r="N74" i="8"/>
  <c r="BE63" i="8" s="1"/>
  <c r="N76" i="8"/>
  <c r="BE65" i="8" s="1"/>
  <c r="N78" i="8"/>
  <c r="O70" i="8"/>
  <c r="N72" i="8"/>
  <c r="BE61" i="8" s="1"/>
  <c r="N77" i="8"/>
  <c r="N73" i="8"/>
  <c r="N75" i="8"/>
  <c r="O44" i="8"/>
  <c r="O42" i="8"/>
  <c r="O40" i="8"/>
  <c r="O41" i="8"/>
  <c r="O39" i="8"/>
  <c r="O38" i="8"/>
  <c r="O37" i="8"/>
  <c r="O43" i="8"/>
  <c r="P36" i="8"/>
  <c r="P3" i="8"/>
  <c r="O11" i="8"/>
  <c r="O10" i="8"/>
  <c r="AL10" i="8" s="1"/>
  <c r="O9" i="8"/>
  <c r="O4" i="8"/>
  <c r="O8" i="8"/>
  <c r="O6" i="8"/>
  <c r="AL6" i="8" s="1"/>
  <c r="O7" i="8"/>
  <c r="O5" i="8"/>
  <c r="AL5" i="8" s="1"/>
  <c r="AK8" i="8"/>
  <c r="N106" i="8"/>
  <c r="N98" i="8" s="1"/>
  <c r="N104" i="8"/>
  <c r="N96" i="8" s="1"/>
  <c r="N102" i="8"/>
  <c r="N94" i="8" s="1"/>
  <c r="N100" i="8"/>
  <c r="N92" i="8" s="1"/>
  <c r="N107" i="8"/>
  <c r="N99" i="8" s="1"/>
  <c r="N105" i="8"/>
  <c r="N97" i="8" s="1"/>
  <c r="N103" i="8"/>
  <c r="N95" i="8" s="1"/>
  <c r="P93" i="8"/>
  <c r="O101" i="8"/>
  <c r="BD61" i="8"/>
  <c r="BY62" i="8"/>
  <c r="BD62" i="8"/>
  <c r="N21" i="8"/>
  <c r="N19" i="8"/>
  <c r="N22" i="8"/>
  <c r="N20" i="8"/>
  <c r="N18" i="8"/>
  <c r="N17" i="8"/>
  <c r="O14" i="8"/>
  <c r="N16" i="8"/>
  <c r="N15" i="8"/>
  <c r="BY67" i="8"/>
  <c r="BD64" i="8"/>
  <c r="AK9" i="8"/>
  <c r="AK10" i="8"/>
  <c r="BY64" i="8"/>
  <c r="BD66" i="8"/>
  <c r="N33" i="8"/>
  <c r="N31" i="8"/>
  <c r="N29" i="8"/>
  <c r="N27" i="8"/>
  <c r="N32" i="8"/>
  <c r="N30" i="8"/>
  <c r="N28" i="8"/>
  <c r="N26" i="8"/>
  <c r="O25" i="8"/>
  <c r="AL11" i="8" l="1"/>
  <c r="P47" i="8"/>
  <c r="O51" i="8"/>
  <c r="O54" i="8"/>
  <c r="O55" i="8"/>
  <c r="O49" i="8"/>
  <c r="O52" i="8"/>
  <c r="O50" i="8"/>
  <c r="O48" i="8"/>
  <c r="O53" i="8"/>
  <c r="AK67" i="8"/>
  <c r="AK65" i="8"/>
  <c r="AK62" i="8"/>
  <c r="AL9" i="8"/>
  <c r="BE66" i="8"/>
  <c r="BZ62" i="8"/>
  <c r="O61" i="8"/>
  <c r="O65" i="8"/>
  <c r="O63" i="8"/>
  <c r="O67" i="8"/>
  <c r="O60" i="8"/>
  <c r="O62" i="8"/>
  <c r="AL62" i="8" s="1"/>
  <c r="O66" i="8"/>
  <c r="AL66" i="8" s="1"/>
  <c r="O64" i="8"/>
  <c r="AL64" i="8" s="1"/>
  <c r="P59" i="8"/>
  <c r="O106" i="8"/>
  <c r="O98" i="8" s="1"/>
  <c r="O104" i="8"/>
  <c r="O96" i="8" s="1"/>
  <c r="O102" i="8"/>
  <c r="O94" i="8" s="1"/>
  <c r="O100" i="8"/>
  <c r="O92" i="8" s="1"/>
  <c r="O107" i="8"/>
  <c r="O99" i="8" s="1"/>
  <c r="O105" i="8"/>
  <c r="O97" i="8" s="1"/>
  <c r="O103" i="8"/>
  <c r="O95" i="8" s="1"/>
  <c r="O74" i="8"/>
  <c r="BF63" i="8" s="1"/>
  <c r="O77" i="8"/>
  <c r="O78" i="8"/>
  <c r="P70" i="8"/>
  <c r="O76" i="8"/>
  <c r="BF65" i="8" s="1"/>
  <c r="O72" i="8"/>
  <c r="O75" i="8"/>
  <c r="O73" i="8"/>
  <c r="O71" i="8"/>
  <c r="Q93" i="8"/>
  <c r="P101" i="8"/>
  <c r="P11" i="8"/>
  <c r="P10" i="8"/>
  <c r="AM10" i="8" s="1"/>
  <c r="P9" i="8"/>
  <c r="P8" i="8"/>
  <c r="P7" i="8"/>
  <c r="P6" i="8"/>
  <c r="P5" i="8"/>
  <c r="P4" i="8"/>
  <c r="Q3" i="8"/>
  <c r="BE67" i="8"/>
  <c r="P82" i="8"/>
  <c r="P88" i="8"/>
  <c r="P86" i="8"/>
  <c r="P89" i="8"/>
  <c r="CA67" i="8" s="1"/>
  <c r="P84" i="8"/>
  <c r="P87" i="8"/>
  <c r="CA65" i="8" s="1"/>
  <c r="P85" i="8"/>
  <c r="CA63" i="8" s="1"/>
  <c r="P83" i="8"/>
  <c r="Q81" i="8"/>
  <c r="AL7" i="8"/>
  <c r="Q36" i="8"/>
  <c r="P42" i="8"/>
  <c r="P40" i="8"/>
  <c r="P44" i="8"/>
  <c r="P43" i="8"/>
  <c r="P41" i="8"/>
  <c r="P39" i="8"/>
  <c r="P37" i="8"/>
  <c r="P38" i="8"/>
  <c r="O20" i="8"/>
  <c r="O17" i="8"/>
  <c r="O21" i="8"/>
  <c r="P14" i="8"/>
  <c r="O22" i="8"/>
  <c r="O16" i="8"/>
  <c r="O15" i="8"/>
  <c r="O19" i="8"/>
  <c r="O18" i="8"/>
  <c r="AL8" i="8"/>
  <c r="BE64" i="8"/>
  <c r="BZ63" i="8"/>
  <c r="O28" i="8"/>
  <c r="O33" i="8"/>
  <c r="P25" i="8"/>
  <c r="O31" i="8"/>
  <c r="O29" i="8"/>
  <c r="O26" i="8"/>
  <c r="O27" i="8"/>
  <c r="O32" i="8"/>
  <c r="O30" i="8"/>
  <c r="BE62" i="8"/>
  <c r="BZ65" i="8"/>
  <c r="AM5" i="8" l="1"/>
  <c r="AL67" i="8"/>
  <c r="AL63" i="8"/>
  <c r="AL65" i="8"/>
  <c r="P54" i="8"/>
  <c r="Q47" i="8"/>
  <c r="P52" i="8"/>
  <c r="P50" i="8"/>
  <c r="P48" i="8"/>
  <c r="P49" i="8"/>
  <c r="P55" i="8"/>
  <c r="P53" i="8"/>
  <c r="P51" i="8"/>
  <c r="CA61" i="8"/>
  <c r="AM9" i="8"/>
  <c r="BF61" i="8"/>
  <c r="P65" i="8"/>
  <c r="P63" i="8"/>
  <c r="P66" i="8"/>
  <c r="AM66" i="8" s="1"/>
  <c r="P60" i="8"/>
  <c r="P64" i="8"/>
  <c r="AM64" i="8" s="1"/>
  <c r="P67" i="8"/>
  <c r="AM67" i="8" s="1"/>
  <c r="Q59" i="8"/>
  <c r="P62" i="8"/>
  <c r="AM62" i="8" s="1"/>
  <c r="P61" i="8"/>
  <c r="AL61" i="8"/>
  <c r="Q11" i="8"/>
  <c r="Q10" i="8"/>
  <c r="Q9" i="8"/>
  <c r="Q8" i="8"/>
  <c r="Q7" i="8"/>
  <c r="Q6" i="8"/>
  <c r="Q5" i="8"/>
  <c r="Q4" i="8"/>
  <c r="R3" i="8"/>
  <c r="AM11" i="8"/>
  <c r="P77" i="8"/>
  <c r="BG66" i="8" s="1"/>
  <c r="P72" i="8"/>
  <c r="BG61" i="8" s="1"/>
  <c r="Q70" i="8"/>
  <c r="P75" i="8"/>
  <c r="P73" i="8"/>
  <c r="P76" i="8"/>
  <c r="P74" i="8"/>
  <c r="P71" i="8"/>
  <c r="P78" i="8"/>
  <c r="BG67" i="8" s="1"/>
  <c r="R36" i="8"/>
  <c r="Q42" i="8"/>
  <c r="Q40" i="8"/>
  <c r="Q38" i="8"/>
  <c r="Q44" i="8"/>
  <c r="Q39" i="8"/>
  <c r="Q37" i="8"/>
  <c r="Q43" i="8"/>
  <c r="Q41" i="8"/>
  <c r="CA62" i="8"/>
  <c r="P107" i="8"/>
  <c r="P99" i="8" s="1"/>
  <c r="P105" i="8"/>
  <c r="P97" i="8" s="1"/>
  <c r="P103" i="8"/>
  <c r="P95" i="8" s="1"/>
  <c r="P100" i="8"/>
  <c r="P92" i="8" s="1"/>
  <c r="P106" i="8"/>
  <c r="P98" i="8" s="1"/>
  <c r="P102" i="8"/>
  <c r="P94" i="8" s="1"/>
  <c r="P104" i="8"/>
  <c r="P96" i="8" s="1"/>
  <c r="BF67" i="8"/>
  <c r="R93" i="8"/>
  <c r="Q101" i="8"/>
  <c r="BF66" i="8"/>
  <c r="P33" i="8"/>
  <c r="Q25" i="8"/>
  <c r="P31" i="8"/>
  <c r="P29" i="8"/>
  <c r="P26" i="8"/>
  <c r="P27" i="8"/>
  <c r="P32" i="8"/>
  <c r="P30" i="8"/>
  <c r="P28" i="8"/>
  <c r="CA64" i="8"/>
  <c r="AM6" i="8"/>
  <c r="CA66" i="8"/>
  <c r="AM7" i="8"/>
  <c r="BF62" i="8"/>
  <c r="P21" i="8"/>
  <c r="Q14" i="8"/>
  <c r="P22" i="8"/>
  <c r="P16" i="8"/>
  <c r="P15" i="8"/>
  <c r="P19" i="8"/>
  <c r="P18" i="8"/>
  <c r="P17" i="8"/>
  <c r="P20" i="8"/>
  <c r="Q85" i="8"/>
  <c r="CB63" i="8" s="1"/>
  <c r="Q83" i="8"/>
  <c r="Q86" i="8"/>
  <c r="Q89" i="8"/>
  <c r="Q84" i="8"/>
  <c r="Q87" i="8"/>
  <c r="Q82" i="8"/>
  <c r="Q88" i="8"/>
  <c r="CB66" i="8" s="1"/>
  <c r="R81" i="8"/>
  <c r="AM8" i="8"/>
  <c r="BF64" i="8"/>
  <c r="Q60" i="8" l="1"/>
  <c r="R59" i="8"/>
  <c r="Q61" i="8"/>
  <c r="AN61" i="8" s="1"/>
  <c r="Q62" i="8"/>
  <c r="AN62" i="8" s="1"/>
  <c r="Q67" i="8"/>
  <c r="Q66" i="8"/>
  <c r="Q65" i="8"/>
  <c r="Q64" i="8"/>
  <c r="AN64" i="8" s="1"/>
  <c r="Q63" i="8"/>
  <c r="Q48" i="8"/>
  <c r="Q55" i="8"/>
  <c r="Q50" i="8"/>
  <c r="Q53" i="8"/>
  <c r="Q49" i="8"/>
  <c r="R47" i="8"/>
  <c r="Q51" i="8"/>
  <c r="Q52" i="8"/>
  <c r="Q54" i="8"/>
  <c r="BG62" i="8"/>
  <c r="AN5" i="8"/>
  <c r="AM63" i="8"/>
  <c r="CB64" i="8"/>
  <c r="CB61" i="8"/>
  <c r="BG64" i="8"/>
  <c r="AM61" i="8"/>
  <c r="AM65" i="8"/>
  <c r="Q72" i="8"/>
  <c r="R70" i="8"/>
  <c r="Q75" i="8"/>
  <c r="Q73" i="8"/>
  <c r="BH62" i="8" s="1"/>
  <c r="Q76" i="8"/>
  <c r="BH65" i="8" s="1"/>
  <c r="Q74" i="8"/>
  <c r="BH63" i="8" s="1"/>
  <c r="Q71" i="8"/>
  <c r="Q77" i="8"/>
  <c r="Q78" i="8"/>
  <c r="AN7" i="8"/>
  <c r="S93" i="8"/>
  <c r="R101" i="8"/>
  <c r="Q32" i="8"/>
  <c r="Q30" i="8"/>
  <c r="Q28" i="8"/>
  <c r="R25" i="8"/>
  <c r="Q33" i="8"/>
  <c r="Q31" i="8"/>
  <c r="Q29" i="8"/>
  <c r="Q26" i="8"/>
  <c r="Q27" i="8"/>
  <c r="R42" i="8"/>
  <c r="R40" i="8"/>
  <c r="R38" i="8"/>
  <c r="R44" i="8"/>
  <c r="R43" i="8"/>
  <c r="R41" i="8"/>
  <c r="R39" i="8"/>
  <c r="R37" i="8"/>
  <c r="S36" i="8"/>
  <c r="AN8" i="8"/>
  <c r="AN9" i="8"/>
  <c r="AN6" i="8"/>
  <c r="Q22" i="8"/>
  <c r="Q16" i="8"/>
  <c r="Q15" i="8"/>
  <c r="Q19" i="8"/>
  <c r="Q18" i="8"/>
  <c r="Q20" i="8"/>
  <c r="Q17" i="8"/>
  <c r="Q21" i="8"/>
  <c r="R14" i="8"/>
  <c r="CB65" i="8"/>
  <c r="AN10" i="8"/>
  <c r="R88" i="8"/>
  <c r="R86" i="8"/>
  <c r="R89" i="8"/>
  <c r="R84" i="8"/>
  <c r="R87" i="8"/>
  <c r="R82" i="8"/>
  <c r="R85" i="8"/>
  <c r="CC63" i="8" s="1"/>
  <c r="R83" i="8"/>
  <c r="CC61" i="8" s="1"/>
  <c r="S81" i="8"/>
  <c r="BG63" i="8"/>
  <c r="S3" i="8"/>
  <c r="R8" i="8"/>
  <c r="R6" i="8"/>
  <c r="AO6" i="8" s="1"/>
  <c r="R10" i="8"/>
  <c r="AO10" i="8" s="1"/>
  <c r="R4" i="8"/>
  <c r="R11" i="8"/>
  <c r="R7" i="8"/>
  <c r="R5" i="8"/>
  <c r="R9" i="8"/>
  <c r="AO9" i="8" s="1"/>
  <c r="AN11" i="8"/>
  <c r="CB62" i="8"/>
  <c r="CB67" i="8"/>
  <c r="Q106" i="8"/>
  <c r="Q98" i="8" s="1"/>
  <c r="Q104" i="8"/>
  <c r="Q96" i="8" s="1"/>
  <c r="Q102" i="8"/>
  <c r="Q94" i="8" s="1"/>
  <c r="Q100" i="8"/>
  <c r="Q92" i="8" s="1"/>
  <c r="Q107" i="8"/>
  <c r="Q99" i="8" s="1"/>
  <c r="Q105" i="8"/>
  <c r="Q97" i="8" s="1"/>
  <c r="Q103" i="8"/>
  <c r="Q95" i="8" s="1"/>
  <c r="BG65" i="8"/>
  <c r="R48" i="8" l="1"/>
  <c r="R53" i="8"/>
  <c r="R49" i="8"/>
  <c r="R51" i="8"/>
  <c r="S47" i="8"/>
  <c r="R55" i="8"/>
  <c r="R54" i="8"/>
  <c r="R50" i="8"/>
  <c r="R52" i="8"/>
  <c r="AN65" i="8"/>
  <c r="AN66" i="8"/>
  <c r="AN67" i="8"/>
  <c r="AO11" i="8"/>
  <c r="CC64" i="8"/>
  <c r="BH66" i="8"/>
  <c r="R65" i="8"/>
  <c r="AO65" i="8" s="1"/>
  <c r="R63" i="8"/>
  <c r="R60" i="8"/>
  <c r="R64" i="8"/>
  <c r="AO64" i="8" s="1"/>
  <c r="R61" i="8"/>
  <c r="AO61" i="8" s="1"/>
  <c r="S59" i="8"/>
  <c r="R66" i="8"/>
  <c r="R62" i="8"/>
  <c r="AO62" i="8" s="1"/>
  <c r="R67" i="8"/>
  <c r="AO67" i="8" s="1"/>
  <c r="CC66" i="8"/>
  <c r="AN63" i="8"/>
  <c r="R32" i="8"/>
  <c r="R30" i="8"/>
  <c r="R28" i="8"/>
  <c r="R26" i="8"/>
  <c r="R33" i="8"/>
  <c r="R31" i="8"/>
  <c r="R29" i="8"/>
  <c r="R27" i="8"/>
  <c r="S25" i="8"/>
  <c r="S83" i="8"/>
  <c r="T81" i="8"/>
  <c r="S89" i="8"/>
  <c r="CD67" i="8" s="1"/>
  <c r="S87" i="8"/>
  <c r="CD65" i="8" s="1"/>
  <c r="S82" i="8"/>
  <c r="S85" i="8"/>
  <c r="S88" i="8"/>
  <c r="S84" i="8"/>
  <c r="S86" i="8"/>
  <c r="S44" i="8"/>
  <c r="S43" i="8"/>
  <c r="S41" i="8"/>
  <c r="S39" i="8"/>
  <c r="T36" i="8"/>
  <c r="S38" i="8"/>
  <c r="S42" i="8"/>
  <c r="S37" i="8"/>
  <c r="S40" i="8"/>
  <c r="AO8" i="8"/>
  <c r="R107" i="8"/>
  <c r="R99" i="8" s="1"/>
  <c r="R105" i="8"/>
  <c r="R97" i="8" s="1"/>
  <c r="R103" i="8"/>
  <c r="R95" i="8" s="1"/>
  <c r="R106" i="8"/>
  <c r="R98" i="8" s="1"/>
  <c r="R104" i="8"/>
  <c r="R96" i="8" s="1"/>
  <c r="R102" i="8"/>
  <c r="R94" i="8" s="1"/>
  <c r="R100" i="8"/>
  <c r="R92" i="8" s="1"/>
  <c r="S11" i="8"/>
  <c r="S10" i="8"/>
  <c r="S9" i="8"/>
  <c r="S8" i="8"/>
  <c r="S7" i="8"/>
  <c r="S6" i="8"/>
  <c r="S5" i="8"/>
  <c r="AP5" i="8" s="1"/>
  <c r="T3" i="8"/>
  <c r="S4" i="8"/>
  <c r="CC65" i="8"/>
  <c r="S101" i="8"/>
  <c r="T93" i="8"/>
  <c r="BH64" i="8"/>
  <c r="AO5" i="8"/>
  <c r="CC62" i="8"/>
  <c r="R22" i="8"/>
  <c r="R20" i="8"/>
  <c r="R21" i="8"/>
  <c r="R19" i="8"/>
  <c r="R17" i="8"/>
  <c r="R15" i="8"/>
  <c r="R18" i="8"/>
  <c r="S14" i="8"/>
  <c r="R16" i="8"/>
  <c r="R75" i="8"/>
  <c r="R78" i="8"/>
  <c r="R73" i="8"/>
  <c r="S70" i="8"/>
  <c r="R76" i="8"/>
  <c r="R74" i="8"/>
  <c r="BI63" i="8" s="1"/>
  <c r="R71" i="8"/>
  <c r="R77" i="8"/>
  <c r="R72" i="8"/>
  <c r="AO7" i="8"/>
  <c r="CC67" i="8"/>
  <c r="BH67" i="8"/>
  <c r="BH61" i="8"/>
  <c r="AP6" i="8" l="1"/>
  <c r="AO66" i="8"/>
  <c r="S65" i="8"/>
  <c r="S64" i="8"/>
  <c r="S63" i="8"/>
  <c r="S62" i="8"/>
  <c r="S61" i="8"/>
  <c r="S60" i="8"/>
  <c r="T59" i="8"/>
  <c r="S67" i="8"/>
  <c r="S66" i="8"/>
  <c r="AP66" i="8" s="1"/>
  <c r="S53" i="8"/>
  <c r="S52" i="8"/>
  <c r="S51" i="8"/>
  <c r="S49" i="8"/>
  <c r="S54" i="8"/>
  <c r="S50" i="8"/>
  <c r="T47" i="8"/>
  <c r="S48" i="8"/>
  <c r="S55" i="8"/>
  <c r="BI61" i="8"/>
  <c r="CD63" i="8"/>
  <c r="BI64" i="8"/>
  <c r="AP10" i="8"/>
  <c r="AO63" i="8"/>
  <c r="T44" i="8"/>
  <c r="T43" i="8"/>
  <c r="T41" i="8"/>
  <c r="T39" i="8"/>
  <c r="T42" i="8"/>
  <c r="T40" i="8"/>
  <c r="T38" i="8"/>
  <c r="T37" i="8"/>
  <c r="U36" i="8"/>
  <c r="BI66" i="8"/>
  <c r="AP11" i="8"/>
  <c r="T4" i="8"/>
  <c r="U3" i="8"/>
  <c r="T11" i="8"/>
  <c r="T10" i="8"/>
  <c r="AQ10" i="8" s="1"/>
  <c r="T8" i="8"/>
  <c r="T6" i="8"/>
  <c r="T5" i="8"/>
  <c r="T7" i="8"/>
  <c r="AQ7" i="8" s="1"/>
  <c r="T9" i="8"/>
  <c r="T86" i="8"/>
  <c r="T84" i="8"/>
  <c r="T87" i="8"/>
  <c r="T82" i="8"/>
  <c r="T85" i="8"/>
  <c r="CE63" i="8" s="1"/>
  <c r="T88" i="8"/>
  <c r="CE66" i="8" s="1"/>
  <c r="T83" i="8"/>
  <c r="CE61" i="8" s="1"/>
  <c r="U81" i="8"/>
  <c r="T89" i="8"/>
  <c r="AP7" i="8"/>
  <c r="CD64" i="8"/>
  <c r="CD61" i="8"/>
  <c r="BI65" i="8"/>
  <c r="BI62" i="8"/>
  <c r="U93" i="8"/>
  <c r="T101" i="8"/>
  <c r="AP8" i="8"/>
  <c r="CD62" i="8"/>
  <c r="S15" i="8"/>
  <c r="S18" i="8"/>
  <c r="S19" i="8"/>
  <c r="S20" i="8"/>
  <c r="S17" i="8"/>
  <c r="T14" i="8"/>
  <c r="S21" i="8"/>
  <c r="S16" i="8"/>
  <c r="S22" i="8"/>
  <c r="S78" i="8"/>
  <c r="BJ67" i="8" s="1"/>
  <c r="S73" i="8"/>
  <c r="BJ62" i="8" s="1"/>
  <c r="T70" i="8"/>
  <c r="S76" i="8"/>
  <c r="S74" i="8"/>
  <c r="S71" i="8"/>
  <c r="S77" i="8"/>
  <c r="S75" i="8"/>
  <c r="BJ64" i="8" s="1"/>
  <c r="S72" i="8"/>
  <c r="BJ61" i="8" s="1"/>
  <c r="BI67" i="8"/>
  <c r="S107" i="8"/>
  <c r="S99" i="8" s="1"/>
  <c r="S105" i="8"/>
  <c r="S97" i="8" s="1"/>
  <c r="S103" i="8"/>
  <c r="S95" i="8" s="1"/>
  <c r="S106" i="8"/>
  <c r="S98" i="8" s="1"/>
  <c r="S104" i="8"/>
  <c r="S96" i="8" s="1"/>
  <c r="S102" i="8"/>
  <c r="S94" i="8" s="1"/>
  <c r="S100" i="8"/>
  <c r="S92" i="8" s="1"/>
  <c r="AP9" i="8"/>
  <c r="CD66" i="8"/>
  <c r="S33" i="8"/>
  <c r="S31" i="8"/>
  <c r="S29" i="8"/>
  <c r="S26" i="8"/>
  <c r="S27" i="8"/>
  <c r="S32" i="8"/>
  <c r="S30" i="8"/>
  <c r="S28" i="8"/>
  <c r="T25" i="8"/>
  <c r="AQ11" i="8" l="1"/>
  <c r="AP61" i="8"/>
  <c r="AP62" i="8"/>
  <c r="AP63" i="8"/>
  <c r="AP64" i="8"/>
  <c r="AP65" i="8"/>
  <c r="T51" i="8"/>
  <c r="T49" i="8"/>
  <c r="T54" i="8"/>
  <c r="T53" i="8"/>
  <c r="T52" i="8"/>
  <c r="T50" i="8"/>
  <c r="U47" i="8"/>
  <c r="T55" i="8"/>
  <c r="T48" i="8"/>
  <c r="AP67" i="8"/>
  <c r="BJ65" i="8"/>
  <c r="CE67" i="8"/>
  <c r="CE64" i="8"/>
  <c r="AQ8" i="8"/>
  <c r="T60" i="8"/>
  <c r="T65" i="8"/>
  <c r="T63" i="8"/>
  <c r="AQ63" i="8" s="1"/>
  <c r="T64" i="8"/>
  <c r="AQ64" i="8" s="1"/>
  <c r="U59" i="8"/>
  <c r="T61" i="8"/>
  <c r="T67" i="8"/>
  <c r="T62" i="8"/>
  <c r="AQ62" i="8" s="1"/>
  <c r="T66" i="8"/>
  <c r="T78" i="8"/>
  <c r="T73" i="8"/>
  <c r="BK62" i="8" s="1"/>
  <c r="T76" i="8"/>
  <c r="U70" i="8"/>
  <c r="T74" i="8"/>
  <c r="T71" i="8"/>
  <c r="T77" i="8"/>
  <c r="T75" i="8"/>
  <c r="BK64" i="8" s="1"/>
  <c r="T72" i="8"/>
  <c r="U101" i="8"/>
  <c r="V93" i="8"/>
  <c r="U89" i="8"/>
  <c r="U87" i="8"/>
  <c r="U85" i="8"/>
  <c r="U88" i="8"/>
  <c r="CF66" i="8" s="1"/>
  <c r="U83" i="8"/>
  <c r="CF61" i="8" s="1"/>
  <c r="V81" i="8"/>
  <c r="U86" i="8"/>
  <c r="U84" i="8"/>
  <c r="U82" i="8"/>
  <c r="T106" i="8"/>
  <c r="T98" i="8" s="1"/>
  <c r="T104" i="8"/>
  <c r="T96" i="8" s="1"/>
  <c r="T102" i="8"/>
  <c r="T94" i="8" s="1"/>
  <c r="T100" i="8"/>
  <c r="T92" i="8" s="1"/>
  <c r="T103" i="8"/>
  <c r="T95" i="8" s="1"/>
  <c r="T105" i="8"/>
  <c r="T97" i="8" s="1"/>
  <c r="T107" i="8"/>
  <c r="T99" i="8" s="1"/>
  <c r="U4" i="8"/>
  <c r="U11" i="8"/>
  <c r="U10" i="8"/>
  <c r="U9" i="8"/>
  <c r="U8" i="8"/>
  <c r="U7" i="8"/>
  <c r="AR7" i="8" s="1"/>
  <c r="U6" i="8"/>
  <c r="U5" i="8"/>
  <c r="V3" i="8"/>
  <c r="AQ9" i="8"/>
  <c r="BJ66" i="8"/>
  <c r="CE65" i="8"/>
  <c r="AQ5" i="8"/>
  <c r="T29" i="8"/>
  <c r="T26" i="8"/>
  <c r="T27" i="8"/>
  <c r="T32" i="8"/>
  <c r="T30" i="8"/>
  <c r="T28" i="8"/>
  <c r="U25" i="8"/>
  <c r="T31" i="8"/>
  <c r="T33" i="8"/>
  <c r="BJ63" i="8"/>
  <c r="T15" i="8"/>
  <c r="T18" i="8"/>
  <c r="T19" i="8"/>
  <c r="T20" i="8"/>
  <c r="T17" i="8"/>
  <c r="U14" i="8"/>
  <c r="T21" i="8"/>
  <c r="T16" i="8"/>
  <c r="T22" i="8"/>
  <c r="CE62" i="8"/>
  <c r="AQ6" i="8"/>
  <c r="U43" i="8"/>
  <c r="U41" i="8"/>
  <c r="U39" i="8"/>
  <c r="U37" i="8"/>
  <c r="V36" i="8"/>
  <c r="U44" i="8"/>
  <c r="U38" i="8"/>
  <c r="U42" i="8"/>
  <c r="U40" i="8"/>
  <c r="AQ65" i="8" l="1"/>
  <c r="AR10" i="8"/>
  <c r="AQ66" i="8"/>
  <c r="U49" i="8"/>
  <c r="U52" i="8"/>
  <c r="U51" i="8"/>
  <c r="U48" i="8"/>
  <c r="U55" i="8"/>
  <c r="U54" i="8"/>
  <c r="U53" i="8"/>
  <c r="U50" i="8"/>
  <c r="V47" i="8"/>
  <c r="BK66" i="8"/>
  <c r="CF63" i="8"/>
  <c r="AQ67" i="8"/>
  <c r="CF65" i="8"/>
  <c r="BK63" i="8"/>
  <c r="AQ61" i="8"/>
  <c r="U66" i="8"/>
  <c r="V59" i="8"/>
  <c r="U65" i="8"/>
  <c r="AR65" i="8" s="1"/>
  <c r="U60" i="8"/>
  <c r="U62" i="8"/>
  <c r="AR62" i="8" s="1"/>
  <c r="U63" i="8"/>
  <c r="AR63" i="8" s="1"/>
  <c r="U61" i="8"/>
  <c r="U67" i="8"/>
  <c r="U64" i="8"/>
  <c r="AR11" i="8"/>
  <c r="V11" i="8"/>
  <c r="AS11" i="8" s="1"/>
  <c r="V10" i="8"/>
  <c r="V6" i="8"/>
  <c r="V7" i="8"/>
  <c r="AS7" i="8" s="1"/>
  <c r="V5" i="8"/>
  <c r="V4" i="8"/>
  <c r="V9" i="8"/>
  <c r="V8" i="8"/>
  <c r="W3" i="8"/>
  <c r="AR5" i="8"/>
  <c r="U15" i="8"/>
  <c r="U18" i="8"/>
  <c r="U19" i="8"/>
  <c r="U20" i="8"/>
  <c r="U17" i="8"/>
  <c r="V14" i="8"/>
  <c r="U21" i="8"/>
  <c r="U16" i="8"/>
  <c r="U22" i="8"/>
  <c r="AR6" i="8"/>
  <c r="CF67" i="8"/>
  <c r="U76" i="8"/>
  <c r="U71" i="8"/>
  <c r="V70" i="8"/>
  <c r="U74" i="8"/>
  <c r="U77" i="8"/>
  <c r="U75" i="8"/>
  <c r="BL64" i="8" s="1"/>
  <c r="U73" i="8"/>
  <c r="U72" i="8"/>
  <c r="U78" i="8"/>
  <c r="V25" i="8"/>
  <c r="U33" i="8"/>
  <c r="U31" i="8"/>
  <c r="U29" i="8"/>
  <c r="U27" i="8"/>
  <c r="U32" i="8"/>
  <c r="U30" i="8"/>
  <c r="U28" i="8"/>
  <c r="U26" i="8"/>
  <c r="CF62" i="8"/>
  <c r="W93" i="8"/>
  <c r="W101" i="8" s="1"/>
  <c r="V101" i="8"/>
  <c r="BK65" i="8"/>
  <c r="AR8" i="8"/>
  <c r="CF64" i="8"/>
  <c r="U107" i="8"/>
  <c r="U99" i="8" s="1"/>
  <c r="U105" i="8"/>
  <c r="U97" i="8" s="1"/>
  <c r="U103" i="8"/>
  <c r="U95" i="8" s="1"/>
  <c r="U106" i="8"/>
  <c r="U98" i="8" s="1"/>
  <c r="U104" i="8"/>
  <c r="U96" i="8" s="1"/>
  <c r="U102" i="8"/>
  <c r="U94" i="8" s="1"/>
  <c r="U100" i="8"/>
  <c r="U92" i="8" s="1"/>
  <c r="V43" i="8"/>
  <c r="V41" i="8"/>
  <c r="V39" i="8"/>
  <c r="V37" i="8"/>
  <c r="V42" i="8"/>
  <c r="V40" i="8"/>
  <c r="V38" i="8"/>
  <c r="V44" i="8"/>
  <c r="W36" i="8"/>
  <c r="AR9" i="8"/>
  <c r="V84" i="8"/>
  <c r="V82" i="8"/>
  <c r="V85" i="8"/>
  <c r="V88" i="8"/>
  <c r="V83" i="8"/>
  <c r="W81" i="8"/>
  <c r="V86" i="8"/>
  <c r="V89" i="8"/>
  <c r="V87" i="8"/>
  <c r="CG65" i="8" s="1"/>
  <c r="BK61" i="8"/>
  <c r="BK67" i="8"/>
  <c r="V64" i="8" l="1"/>
  <c r="V67" i="8"/>
  <c r="V62" i="8"/>
  <c r="AS62" i="8" s="1"/>
  <c r="V60" i="8"/>
  <c r="V65" i="8"/>
  <c r="AS65" i="8" s="1"/>
  <c r="V66" i="8"/>
  <c r="AS66" i="8" s="1"/>
  <c r="V63" i="8"/>
  <c r="AS63" i="8" s="1"/>
  <c r="W59" i="8"/>
  <c r="V61" i="8"/>
  <c r="V54" i="8"/>
  <c r="V55" i="8"/>
  <c r="V50" i="8"/>
  <c r="V53" i="8"/>
  <c r="V51" i="8"/>
  <c r="V49" i="8"/>
  <c r="V52" i="8"/>
  <c r="V48" i="8"/>
  <c r="W47" i="8"/>
  <c r="BL67" i="8"/>
  <c r="BL65" i="8"/>
  <c r="AS9" i="8"/>
  <c r="AR64" i="8"/>
  <c r="AR66" i="8"/>
  <c r="BL61" i="8"/>
  <c r="AR67" i="8"/>
  <c r="CG61" i="8"/>
  <c r="CG66" i="8"/>
  <c r="AR61" i="8"/>
  <c r="AS5" i="8"/>
  <c r="BL62" i="8"/>
  <c r="CG63" i="8"/>
  <c r="V106" i="8"/>
  <c r="V98" i="8" s="1"/>
  <c r="V104" i="8"/>
  <c r="V96" i="8" s="1"/>
  <c r="V102" i="8"/>
  <c r="V94" i="8" s="1"/>
  <c r="V100" i="8"/>
  <c r="V92" i="8" s="1"/>
  <c r="V107" i="8"/>
  <c r="V99" i="8" s="1"/>
  <c r="V105" i="8"/>
  <c r="V97" i="8" s="1"/>
  <c r="V103" i="8"/>
  <c r="V95" i="8" s="1"/>
  <c r="BL66" i="8"/>
  <c r="AS6" i="8"/>
  <c r="CG62" i="8"/>
  <c r="W106" i="8"/>
  <c r="W98" i="8" s="1"/>
  <c r="W104" i="8"/>
  <c r="W96" i="8" s="1"/>
  <c r="W102" i="8"/>
  <c r="W94" i="8" s="1"/>
  <c r="W100" i="8"/>
  <c r="W92" i="8" s="1"/>
  <c r="W107" i="8"/>
  <c r="W99" i="8" s="1"/>
  <c r="W105" i="8"/>
  <c r="W97" i="8" s="1"/>
  <c r="W103" i="8"/>
  <c r="W95" i="8" s="1"/>
  <c r="BL63" i="8"/>
  <c r="AS10" i="8"/>
  <c r="W87" i="8"/>
  <c r="W85" i="8"/>
  <c r="W88" i="8"/>
  <c r="CH66" i="8" s="1"/>
  <c r="W83" i="8"/>
  <c r="W86" i="8"/>
  <c r="W89" i="8"/>
  <c r="W84" i="8"/>
  <c r="W82" i="8"/>
  <c r="W44" i="8"/>
  <c r="W42" i="8"/>
  <c r="W40" i="8"/>
  <c r="W39" i="8"/>
  <c r="W37" i="8"/>
  <c r="W43" i="8"/>
  <c r="W41" i="8"/>
  <c r="W38" i="8"/>
  <c r="CG67" i="8"/>
  <c r="V71" i="8"/>
  <c r="V74" i="8"/>
  <c r="V77" i="8"/>
  <c r="V75" i="8"/>
  <c r="V73" i="8"/>
  <c r="V72" i="8"/>
  <c r="V76" i="8"/>
  <c r="V78" i="8"/>
  <c r="W70" i="8"/>
  <c r="V21" i="8"/>
  <c r="V19" i="8"/>
  <c r="V22" i="8"/>
  <c r="V20" i="8"/>
  <c r="V18" i="8"/>
  <c r="V16" i="8"/>
  <c r="V17" i="8"/>
  <c r="W14" i="8"/>
  <c r="V15" i="8"/>
  <c r="W11" i="8"/>
  <c r="W10" i="8"/>
  <c r="W4" i="8"/>
  <c r="W5" i="8"/>
  <c r="AT5" i="8" s="1"/>
  <c r="W7" i="8"/>
  <c r="W8" i="8"/>
  <c r="AT8" i="8" s="1"/>
  <c r="W9" i="8"/>
  <c r="W6" i="8"/>
  <c r="CG64" i="8"/>
  <c r="V33" i="8"/>
  <c r="V31" i="8"/>
  <c r="V29" i="8"/>
  <c r="V27" i="8"/>
  <c r="V32" i="8"/>
  <c r="V30" i="8"/>
  <c r="V28" i="8"/>
  <c r="V26" i="8"/>
  <c r="W25" i="8"/>
  <c r="AS8" i="8"/>
  <c r="BM61" i="8" l="1"/>
  <c r="W67" i="8"/>
  <c r="W64" i="8"/>
  <c r="W62" i="8"/>
  <c r="W66" i="8"/>
  <c r="W61" i="8"/>
  <c r="AT61" i="8" s="1"/>
  <c r="W65" i="8"/>
  <c r="AT65" i="8" s="1"/>
  <c r="W63" i="8"/>
  <c r="AT63" i="8" s="1"/>
  <c r="W60" i="8"/>
  <c r="CH62" i="8"/>
  <c r="BM64" i="8"/>
  <c r="CH67" i="8"/>
  <c r="W49" i="8"/>
  <c r="W52" i="8"/>
  <c r="W54" i="8"/>
  <c r="W50" i="8"/>
  <c r="W48" i="8"/>
  <c r="W51" i="8"/>
  <c r="W55" i="8"/>
  <c r="W53" i="8"/>
  <c r="AS67" i="8"/>
  <c r="AT10" i="8"/>
  <c r="BM66" i="8"/>
  <c r="CH64" i="8"/>
  <c r="AS61" i="8"/>
  <c r="AS64" i="8"/>
  <c r="W27" i="8"/>
  <c r="W32" i="8"/>
  <c r="W30" i="8"/>
  <c r="W28" i="8"/>
  <c r="W33" i="8"/>
  <c r="W31" i="8"/>
  <c r="W26" i="8"/>
  <c r="W29" i="8"/>
  <c r="BM62" i="8"/>
  <c r="CH61" i="8"/>
  <c r="AT6" i="8"/>
  <c r="BM63" i="8"/>
  <c r="AT9" i="8"/>
  <c r="W18" i="8"/>
  <c r="W19" i="8"/>
  <c r="W17" i="8"/>
  <c r="W20" i="8"/>
  <c r="W21" i="8"/>
  <c r="W16" i="8"/>
  <c r="W22" i="8"/>
  <c r="W15" i="8"/>
  <c r="W74" i="8"/>
  <c r="BN63" i="8" s="1"/>
  <c r="W77" i="8"/>
  <c r="W75" i="8"/>
  <c r="W73" i="8"/>
  <c r="W72" i="8"/>
  <c r="W76" i="8"/>
  <c r="W71" i="8"/>
  <c r="W78" i="8"/>
  <c r="BM67" i="8"/>
  <c r="CH63" i="8"/>
  <c r="AT11" i="8"/>
  <c r="AT7" i="8"/>
  <c r="BM65" i="8"/>
  <c r="CH65" i="8"/>
  <c r="AT66" i="8" l="1"/>
  <c r="AT62" i="8"/>
  <c r="AT64" i="8"/>
  <c r="AT67" i="8"/>
  <c r="BN64" i="8"/>
  <c r="BN66" i="8"/>
  <c r="BN67" i="8"/>
  <c r="BN65" i="8"/>
  <c r="BN61" i="8"/>
  <c r="BN6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Pieter van de Wiel</author>
  </authors>
  <commentList>
    <comment ref="C3" authorId="0" shapeId="0" xr:uid="{969F52C4-B268-4C27-B9E6-7BDFC4495721}">
      <text>
        <r>
          <rPr>
            <b/>
            <sz val="9"/>
            <color indexed="81"/>
            <rFont val="Tahoma"/>
            <family val="2"/>
          </rPr>
          <t xml:space="preserve">Pieter van de Wiel:
</t>
        </r>
        <r>
          <rPr>
            <sz val="9"/>
            <color indexed="81"/>
            <rFont val="Tahoma"/>
            <family val="2"/>
          </rPr>
          <t>Voer de tijd correct in</t>
        </r>
        <r>
          <rPr>
            <b/>
            <sz val="9"/>
            <color indexed="81"/>
            <rFont val="Tahoma"/>
            <family val="2"/>
          </rPr>
          <t>:</t>
        </r>
        <r>
          <rPr>
            <sz val="9"/>
            <color indexed="81"/>
            <rFont val="Tahoma"/>
            <family val="2"/>
          </rPr>
          <t xml:space="preserve">
00:04:00 = 4 minuten</t>
        </r>
      </text>
    </comment>
    <comment ref="C4" authorId="0" shapeId="0" xr:uid="{B319B11C-8F16-45C2-BC60-62029D2886F9}">
      <text>
        <r>
          <rPr>
            <b/>
            <sz val="9"/>
            <color indexed="81"/>
            <rFont val="Tahoma"/>
            <family val="2"/>
          </rPr>
          <t xml:space="preserve">Pieter van de Wiel:
</t>
        </r>
        <r>
          <rPr>
            <sz val="9"/>
            <color indexed="81"/>
            <rFont val="Tahoma"/>
            <family val="2"/>
          </rPr>
          <t>Voer de tijd correct in</t>
        </r>
        <r>
          <rPr>
            <b/>
            <sz val="9"/>
            <color indexed="81"/>
            <rFont val="Tahoma"/>
            <family val="2"/>
          </rPr>
          <t>:</t>
        </r>
        <r>
          <rPr>
            <sz val="9"/>
            <color indexed="81"/>
            <rFont val="Tahoma"/>
            <family val="2"/>
          </rPr>
          <t xml:space="preserve">
00:04:00 = 4 minuten</t>
        </r>
      </text>
    </comment>
    <comment ref="C5" authorId="0" shapeId="0" xr:uid="{D7B5C26C-79A9-481F-9315-3223BFEDD19D}">
      <text>
        <r>
          <rPr>
            <b/>
            <sz val="9"/>
            <color indexed="81"/>
            <rFont val="Tahoma"/>
            <family val="2"/>
          </rPr>
          <t xml:space="preserve">Pieter van de Wiel:
</t>
        </r>
        <r>
          <rPr>
            <sz val="9"/>
            <color indexed="81"/>
            <rFont val="Tahoma"/>
            <family val="2"/>
          </rPr>
          <t>Voer de tijd correct in</t>
        </r>
        <r>
          <rPr>
            <b/>
            <sz val="9"/>
            <color indexed="81"/>
            <rFont val="Tahoma"/>
            <family val="2"/>
          </rPr>
          <t>:</t>
        </r>
        <r>
          <rPr>
            <sz val="9"/>
            <color indexed="81"/>
            <rFont val="Tahoma"/>
            <family val="2"/>
          </rPr>
          <t xml:space="preserve">
00:04:00 = 4 minuten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562580B-725A-433B-B794-AC9443CBDC78}" keepAlive="1" name="ThisWorkbookDataModel" description="Gegevens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EB1D2A9C-B4E2-4399-9588-62B9E7CACA42}" name="Verbinding" type="104" refreshedVersion="0" background="1">
    <extLst>
      <ext xmlns:x15="http://schemas.microsoft.com/office/spreadsheetml/2010/11/main" uri="{DE250136-89BD-433C-8126-D09CA5730AF9}">
        <x15:connection id="Tabel"/>
      </ext>
    </extLst>
  </connection>
</connections>
</file>

<file path=xl/sharedStrings.xml><?xml version="1.0" encoding="utf-8"?>
<sst xmlns="http://schemas.openxmlformats.org/spreadsheetml/2006/main" count="314" uniqueCount="73">
  <si>
    <t>Beoogde tijd 800 meter</t>
  </si>
  <si>
    <t>Wedstrijdtempo</t>
  </si>
  <si>
    <t>Tempo</t>
  </si>
  <si>
    <t>Beoogde tijd 800</t>
  </si>
  <si>
    <t>Afstand</t>
  </si>
  <si>
    <t>Trainingstemo's voor de middellange afstand</t>
  </si>
  <si>
    <t>Tabel 1: Trainen op wedstrijdtempo 800 meter</t>
  </si>
  <si>
    <t>Tabel 2: Trainen op wedstrijdtempo 1500 meter</t>
  </si>
  <si>
    <t>Tabel 3: Trainen op tempo van de 3000 meter</t>
  </si>
  <si>
    <t xml:space="preserve">Datum: </t>
  </si>
  <si>
    <t xml:space="preserve">Mijn huidige beste (geschatte) tijd over 10 kilometer: </t>
  </si>
  <si>
    <t xml:space="preserve">Groep*: </t>
  </si>
  <si>
    <t>Extensief</t>
  </si>
  <si>
    <t>Intensief</t>
  </si>
  <si>
    <t>Herstel</t>
  </si>
  <si>
    <t>DL1</t>
  </si>
  <si>
    <t>DL2</t>
  </si>
  <si>
    <t>DL3 lang</t>
  </si>
  <si>
    <t>DL3 kort</t>
  </si>
  <si>
    <t>DL4</t>
  </si>
  <si>
    <t>EXTENSIEF</t>
  </si>
  <si>
    <t>Groep C</t>
  </si>
  <si>
    <t>Intervalafstand</t>
  </si>
  <si>
    <t>Groep B</t>
  </si>
  <si>
    <t>Groep A</t>
  </si>
  <si>
    <t>Groep E</t>
  </si>
  <si>
    <t>Groep D</t>
  </si>
  <si>
    <t>INTENSIEF</t>
  </si>
  <si>
    <t>AD</t>
  </si>
  <si>
    <t>Verschuivingstabel op basis van geschatte Anareobe Drempel (beste 10 kilometer)</t>
  </si>
  <si>
    <t>Factor</t>
  </si>
  <si>
    <t>a</t>
  </si>
  <si>
    <t>b</t>
  </si>
  <si>
    <t>c</t>
  </si>
  <si>
    <t>d</t>
  </si>
  <si>
    <t>e</t>
  </si>
  <si>
    <t>f</t>
  </si>
  <si>
    <t>g</t>
  </si>
  <si>
    <t>Tempo's</t>
  </si>
  <si>
    <t>Prestatieniveau 10km</t>
  </si>
  <si>
    <t>Geschat AD in min/km</t>
  </si>
  <si>
    <t>DLH</t>
  </si>
  <si>
    <t>DL3</t>
  </si>
  <si>
    <t>&gt;</t>
  </si>
  <si>
    <t>10K</t>
  </si>
  <si>
    <t>E</t>
  </si>
  <si>
    <t>D</t>
  </si>
  <si>
    <t>C</t>
  </si>
  <si>
    <t>B</t>
  </si>
  <si>
    <t>A</t>
  </si>
  <si>
    <t>Schatting AD</t>
  </si>
  <si>
    <t>AD2</t>
  </si>
  <si>
    <t>AD1</t>
  </si>
  <si>
    <t>Duurlooptempo's vanuit geschatte aanaerobe drempel</t>
  </si>
  <si>
    <t>Race</t>
  </si>
  <si>
    <t>Wedstrijd-&gt;</t>
  </si>
  <si>
    <t xml:space="preserve">Type </t>
  </si>
  <si>
    <t xml:space="preserve">Van </t>
  </si>
  <si>
    <t>Tot</t>
  </si>
  <si>
    <t>Duurlooptempo’s (min:sec per km)</t>
  </si>
  <si>
    <t>sneller dan*</t>
  </si>
  <si>
    <t>Beoogde tijd 1500 meter</t>
  </si>
  <si>
    <t>Actuele 3000 meter tijd</t>
  </si>
  <si>
    <r>
      <t xml:space="preserve">Na, in de </t>
    </r>
    <r>
      <rPr>
        <i/>
        <sz val="14"/>
        <color theme="4"/>
        <rFont val="Calibri"/>
        <family val="2"/>
        <scheme val="minor"/>
      </rPr>
      <t>blauwgekleurde cel</t>
    </r>
    <r>
      <rPr>
        <i/>
        <sz val="14"/>
        <color rgb="FF3D3D3D"/>
        <rFont val="Calibri"/>
        <family val="2"/>
        <scheme val="minor"/>
      </rPr>
      <t xml:space="preserve">, invullen van de beste prestatie over 10 km, wordt een schatting gemaakt van je </t>
    </r>
    <r>
      <rPr>
        <i/>
        <sz val="14"/>
        <color theme="5" tint="-0.249977111117893"/>
        <rFont val="Calibri"/>
        <family val="2"/>
        <scheme val="minor"/>
      </rPr>
      <t>anaerobe drempel (AD)</t>
    </r>
    <r>
      <rPr>
        <i/>
        <sz val="14"/>
        <color rgb="FF3D3D3D"/>
        <rFont val="Calibri"/>
        <family val="2"/>
        <scheme val="minor"/>
      </rPr>
      <t xml:space="preserve">. Dit gegeven wordt gebruikt om tempoadviezen te berekenen voor je intervallen en duurlopen. Per individu kan de AD flink afwijken ondanks hetzelfde prestatieniveau. Doormiddel van specifieke testen (Conconi / VIAD) kan een betere </t>
    </r>
    <r>
      <rPr>
        <i/>
        <u/>
        <sz val="14"/>
        <color rgb="FF3D3D3D"/>
        <rFont val="Calibri"/>
        <family val="2"/>
        <scheme val="minor"/>
      </rPr>
      <t>benadering</t>
    </r>
    <r>
      <rPr>
        <i/>
        <sz val="14"/>
        <color rgb="FF3D3D3D"/>
        <rFont val="Calibri"/>
        <family val="2"/>
        <scheme val="minor"/>
      </rPr>
      <t xml:space="preserve"> van de</t>
    </r>
    <r>
      <rPr>
        <i/>
        <u/>
        <sz val="14"/>
        <color rgb="FF3D3D3D"/>
        <rFont val="Calibri"/>
        <family val="2"/>
        <scheme val="minor"/>
      </rPr>
      <t xml:space="preserve"> persoonlijke</t>
    </r>
    <r>
      <rPr>
        <i/>
        <sz val="14"/>
        <color rgb="FF3D3D3D"/>
        <rFont val="Calibri"/>
        <family val="2"/>
        <scheme val="minor"/>
      </rPr>
      <t xml:space="preserve"> AD worden verkregen. Het blijft altijd een benadering omdat er per dag, door allerlei factoren, verschillen kunnen optreden. Het 'luisteren' naar je lichaam en de omstandigeheden in acht nemen blijven de belangrijkste factoren!</t>
    </r>
  </si>
  <si>
    <t>* Voor ervaren lopers, afhankelijk van de afstand en vorm tot maximaal  ongeveer 21.1 km</t>
  </si>
  <si>
    <t>Geef in de blauw gekleurde cellen de tijden op in (uu:mm:ss)</t>
  </si>
  <si>
    <t>Min/km</t>
  </si>
  <si>
    <t>Km/uur</t>
  </si>
  <si>
    <t>Ext.</t>
  </si>
  <si>
    <t>Int.</t>
  </si>
  <si>
    <t>Voor het intervallen m.b.v. een sporthorloge (met GPS)</t>
  </si>
  <si>
    <t>Wegen en paden</t>
  </si>
  <si>
    <t>Intervallen rondbaan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</si>
</sst>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sz val="10"/>
      <color theme="1"/>
      <name val="Arial"/>
      <family val="2"/>
    </font>
    <font>
      <b/>
      <sz val="9"/>
      <color indexed="81"/>
      <name val="Tahoma"/>
      <family val="2"/>
    </font>
    <font>
      <sz val="9"/>
      <color indexed="81"/>
      <name val="Tahoma"/>
      <family val="2"/>
    </font>
    <font>
      <sz val="18"/>
      <color theme="1"/>
      <name val="Calibri"/>
      <family val="2"/>
      <scheme val="minor"/>
    </font>
    <font>
      <sz val="16"/>
      <color theme="1"/>
      <name val="Calibri"/>
      <family val="2"/>
      <scheme val="minor"/>
    </font>
    <font>
      <b/>
      <sz val="16"/>
      <color theme="1"/>
      <name val="Calibri"/>
      <family val="2"/>
      <scheme val="minor"/>
    </font>
    <font>
      <b/>
      <sz val="18"/>
      <color theme="1"/>
      <name val="Calibri"/>
      <family val="2"/>
      <scheme val="minor"/>
    </font>
    <font>
      <b/>
      <sz val="24"/>
      <color theme="1"/>
      <name val="Calibri"/>
      <family val="2"/>
      <scheme val="minor"/>
    </font>
    <font>
      <sz val="11"/>
      <color rgb="FFFF0000"/>
      <name val="Calibri"/>
      <family val="2"/>
      <scheme val="minor"/>
    </font>
    <font>
      <i/>
      <sz val="14"/>
      <color rgb="FF3D3D3D"/>
      <name val="Calibri"/>
      <family val="2"/>
      <scheme val="minor"/>
    </font>
    <font>
      <i/>
      <sz val="14"/>
      <color theme="5" tint="-0.249977111117893"/>
      <name val="Calibri"/>
      <family val="2"/>
      <scheme val="minor"/>
    </font>
    <font>
      <sz val="16"/>
      <color theme="5" tint="-0.249977111117893"/>
      <name val="Calibri"/>
      <family val="2"/>
      <scheme val="minor"/>
    </font>
    <font>
      <i/>
      <sz val="14"/>
      <color theme="4"/>
      <name val="Calibri"/>
      <family val="2"/>
      <scheme val="minor"/>
    </font>
    <font>
      <i/>
      <u/>
      <sz val="14"/>
      <color rgb="FF3D3D3D"/>
      <name val="Calibri"/>
      <family val="2"/>
      <scheme val="minor"/>
    </font>
    <font>
      <sz val="14"/>
      <color theme="1"/>
      <name val="Calibri"/>
      <family val="2"/>
      <scheme val="minor"/>
    </font>
    <font>
      <b/>
      <sz val="14"/>
      <color theme="1"/>
      <name val="Calibri"/>
      <family val="2"/>
      <scheme val="minor"/>
    </font>
    <font>
      <b/>
      <sz val="14"/>
      <color rgb="FF3D3D3D"/>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908E64"/>
        <bgColor indexed="64"/>
      </patternFill>
    </fill>
    <fill>
      <patternFill patternType="solid">
        <fgColor theme="5"/>
        <bgColor indexed="64"/>
      </patternFill>
    </fill>
    <fill>
      <patternFill patternType="solid">
        <fgColor rgb="FFCCCC00"/>
        <bgColor indexed="64"/>
      </patternFill>
    </fill>
    <fill>
      <patternFill patternType="solid">
        <fgColor rgb="FFA9A247"/>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4"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5">
    <xf numFmtId="0" fontId="0" fillId="0" borderId="0" xfId="0"/>
    <xf numFmtId="0" fontId="2" fillId="0" borderId="0" xfId="0" applyFont="1" applyProtection="1"/>
    <xf numFmtId="0" fontId="2" fillId="4" borderId="0" xfId="0" applyFont="1" applyFill="1" applyProtection="1"/>
    <xf numFmtId="0" fontId="0" fillId="0" borderId="0" xfId="0" applyAlignment="1">
      <alignment horizontal="center"/>
    </xf>
    <xf numFmtId="0" fontId="0" fillId="0" borderId="1" xfId="0" applyBorder="1" applyAlignment="1">
      <alignment horizontal="center"/>
    </xf>
    <xf numFmtId="0" fontId="1" fillId="0" borderId="0" xfId="0" applyFont="1"/>
    <xf numFmtId="0" fontId="1" fillId="6" borderId="10" xfId="0" applyFont="1" applyFill="1" applyBorder="1" applyAlignment="1">
      <alignment horizontal="center"/>
    </xf>
    <xf numFmtId="0" fontId="0" fillId="2" borderId="1" xfId="0" applyFill="1" applyBorder="1" applyAlignment="1">
      <alignment horizontal="center"/>
    </xf>
    <xf numFmtId="45" fontId="1" fillId="6" borderId="10" xfId="0" applyNumberFormat="1" applyFont="1" applyFill="1" applyBorder="1" applyAlignment="1">
      <alignment horizontal="center"/>
    </xf>
    <xf numFmtId="0" fontId="1" fillId="0" borderId="1" xfId="0" applyFont="1" applyBorder="1" applyAlignment="1">
      <alignment horizontal="center"/>
    </xf>
    <xf numFmtId="0" fontId="0" fillId="7" borderId="1" xfId="0" applyFill="1" applyBorder="1" applyAlignment="1">
      <alignment horizontal="center"/>
    </xf>
    <xf numFmtId="45" fontId="0" fillId="0" borderId="1" xfId="0" applyNumberFormat="1" applyBorder="1" applyAlignment="1">
      <alignment horizontal="center"/>
    </xf>
    <xf numFmtId="0" fontId="1" fillId="0" borderId="0" xfId="0" applyFont="1" applyAlignment="1">
      <alignment horizontal="center"/>
    </xf>
    <xf numFmtId="0" fontId="1" fillId="2" borderId="1" xfId="0" applyFont="1" applyFill="1" applyBorder="1" applyAlignment="1">
      <alignment horizontal="center"/>
    </xf>
    <xf numFmtId="45" fontId="0" fillId="2" borderId="1" xfId="0" applyNumberFormat="1" applyFill="1" applyBorder="1" applyAlignment="1">
      <alignment horizontal="center"/>
    </xf>
    <xf numFmtId="45" fontId="0" fillId="8" borderId="0" xfId="0" applyNumberFormat="1" applyFill="1"/>
    <xf numFmtId="45" fontId="0" fillId="0" borderId="0" xfId="0" applyNumberFormat="1"/>
    <xf numFmtId="0" fontId="1" fillId="9" borderId="1" xfId="0" applyFont="1" applyFill="1" applyBorder="1" applyAlignment="1">
      <alignment horizontal="center"/>
    </xf>
    <xf numFmtId="45" fontId="1" fillId="9" borderId="1" xfId="0" applyNumberFormat="1" applyFont="1" applyFill="1" applyBorder="1" applyAlignment="1">
      <alignment horizontal="center"/>
    </xf>
    <xf numFmtId="0" fontId="1" fillId="10" borderId="1" xfId="0" applyFont="1" applyFill="1" applyBorder="1" applyAlignment="1">
      <alignment horizontal="center" vertical="top" wrapText="1"/>
    </xf>
    <xf numFmtId="45" fontId="1" fillId="10" borderId="1" xfId="0" applyNumberFormat="1" applyFont="1" applyFill="1" applyBorder="1" applyAlignment="1">
      <alignment horizontal="center" vertical="top" wrapText="1"/>
    </xf>
    <xf numFmtId="0" fontId="1" fillId="11" borderId="1" xfId="0" applyFont="1" applyFill="1" applyBorder="1" applyAlignment="1">
      <alignment horizontal="center"/>
    </xf>
    <xf numFmtId="45" fontId="1" fillId="11" borderId="1" xfId="0" applyNumberFormat="1" applyFont="1" applyFill="1" applyBorder="1" applyAlignment="1">
      <alignment horizontal="center"/>
    </xf>
    <xf numFmtId="0" fontId="0" fillId="12" borderId="1" xfId="0" applyFill="1" applyBorder="1" applyAlignment="1">
      <alignment horizontal="center"/>
    </xf>
    <xf numFmtId="45" fontId="1" fillId="12" borderId="1" xfId="0" applyNumberFormat="1" applyFont="1" applyFill="1" applyBorder="1" applyAlignment="1">
      <alignment horizontal="center"/>
    </xf>
    <xf numFmtId="21" fontId="1" fillId="12" borderId="1" xfId="0" applyNumberFormat="1" applyFont="1" applyFill="1" applyBorder="1" applyAlignment="1">
      <alignment horizontal="center"/>
    </xf>
    <xf numFmtId="20" fontId="0" fillId="0" borderId="0" xfId="0" applyNumberFormat="1"/>
    <xf numFmtId="0" fontId="8" fillId="0" borderId="1" xfId="0" applyFont="1" applyBorder="1" applyAlignment="1">
      <alignment horizontal="right"/>
    </xf>
    <xf numFmtId="9" fontId="1" fillId="13" borderId="1" xfId="0" applyNumberFormat="1" applyFont="1" applyFill="1" applyBorder="1" applyAlignment="1">
      <alignment horizontal="right"/>
    </xf>
    <xf numFmtId="45" fontId="0" fillId="13" borderId="1" xfId="0" applyNumberFormat="1" applyFill="1" applyBorder="1" applyAlignment="1">
      <alignment horizontal="center"/>
    </xf>
    <xf numFmtId="9" fontId="1" fillId="10" borderId="1" xfId="0" applyNumberFormat="1" applyFont="1" applyFill="1" applyBorder="1"/>
    <xf numFmtId="45" fontId="1" fillId="10" borderId="1" xfId="0" applyNumberFormat="1" applyFont="1" applyFill="1" applyBorder="1" applyAlignment="1">
      <alignment horizontal="center"/>
    </xf>
    <xf numFmtId="9" fontId="1" fillId="14" borderId="1" xfId="0" applyNumberFormat="1" applyFont="1" applyFill="1" applyBorder="1" applyAlignment="1">
      <alignment horizontal="right"/>
    </xf>
    <xf numFmtId="45" fontId="1" fillId="14" borderId="1" xfId="0" applyNumberFormat="1" applyFont="1" applyFill="1" applyBorder="1" applyAlignment="1">
      <alignment horizontal="center"/>
    </xf>
    <xf numFmtId="9" fontId="1" fillId="5" borderId="1" xfId="0" applyNumberFormat="1" applyFont="1" applyFill="1" applyBorder="1"/>
    <xf numFmtId="45" fontId="1" fillId="5" borderId="1" xfId="0" applyNumberFormat="1" applyFont="1" applyFill="1" applyBorder="1" applyAlignment="1">
      <alignment horizontal="center"/>
    </xf>
    <xf numFmtId="9" fontId="1" fillId="14" borderId="1" xfId="0" applyNumberFormat="1" applyFont="1" applyFill="1" applyBorder="1"/>
    <xf numFmtId="21" fontId="1" fillId="14" borderId="1" xfId="0" applyNumberFormat="1" applyFont="1" applyFill="1" applyBorder="1" applyAlignment="1">
      <alignment horizontal="center"/>
    </xf>
    <xf numFmtId="21" fontId="1" fillId="5" borderId="1" xfId="0" applyNumberFormat="1" applyFont="1" applyFill="1" applyBorder="1" applyAlignment="1">
      <alignment horizontal="center"/>
    </xf>
    <xf numFmtId="9" fontId="0" fillId="0" borderId="0" xfId="0" applyNumberFormat="1"/>
    <xf numFmtId="2" fontId="0" fillId="0" borderId="0" xfId="0" applyNumberFormat="1"/>
    <xf numFmtId="9" fontId="1" fillId="14" borderId="8" xfId="0" applyNumberFormat="1" applyFont="1" applyFill="1" applyBorder="1"/>
    <xf numFmtId="9" fontId="1" fillId="14" borderId="0" xfId="0" applyNumberFormat="1" applyFont="1" applyFill="1"/>
    <xf numFmtId="0" fontId="1" fillId="0" borderId="10" xfId="0" applyFont="1" applyBorder="1" applyAlignment="1">
      <alignment horizontal="center"/>
    </xf>
    <xf numFmtId="0" fontId="1" fillId="0" borderId="1" xfId="0" applyFont="1" applyBorder="1" applyAlignment="1">
      <alignment horizontal="center" wrapText="1"/>
    </xf>
    <xf numFmtId="45" fontId="2" fillId="15" borderId="1" xfId="0" applyNumberFormat="1" applyFont="1" applyFill="1" applyBorder="1" applyAlignment="1" applyProtection="1">
      <alignment horizontal="center"/>
      <protection locked="0"/>
    </xf>
    <xf numFmtId="45" fontId="0" fillId="15" borderId="1" xfId="0" applyNumberFormat="1" applyFill="1" applyBorder="1" applyAlignment="1">
      <alignment horizontal="center"/>
    </xf>
    <xf numFmtId="45" fontId="0" fillId="15" borderId="2" xfId="0" applyNumberFormat="1" applyFill="1" applyBorder="1" applyAlignment="1">
      <alignment horizontal="center"/>
    </xf>
    <xf numFmtId="0" fontId="1" fillId="15" borderId="10" xfId="0" applyFont="1" applyFill="1" applyBorder="1"/>
    <xf numFmtId="45" fontId="0" fillId="0" borderId="2" xfId="0" applyNumberFormat="1" applyBorder="1" applyAlignment="1">
      <alignment horizontal="center"/>
    </xf>
    <xf numFmtId="0" fontId="1" fillId="0" borderId="10" xfId="0" applyFont="1" applyBorder="1"/>
    <xf numFmtId="0" fontId="2" fillId="0" borderId="0" xfId="0" applyFont="1" applyAlignment="1" applyProtection="1">
      <alignment horizontal="center"/>
    </xf>
    <xf numFmtId="0" fontId="1" fillId="2" borderId="10" xfId="0" applyFont="1" applyFill="1" applyBorder="1" applyAlignment="1">
      <alignment horizontal="center"/>
    </xf>
    <xf numFmtId="0" fontId="1" fillId="6" borderId="1" xfId="0" applyFont="1" applyFill="1" applyBorder="1" applyAlignment="1">
      <alignment horizontal="center"/>
    </xf>
    <xf numFmtId="45" fontId="1" fillId="6" borderId="1" xfId="0" applyNumberFormat="1" applyFont="1" applyFill="1" applyBorder="1" applyAlignment="1">
      <alignment horizontal="center"/>
    </xf>
    <xf numFmtId="0" fontId="0" fillId="0" borderId="1" xfId="0" applyBorder="1"/>
    <xf numFmtId="0" fontId="1" fillId="11" borderId="1" xfId="0" applyFont="1" applyFill="1" applyBorder="1"/>
    <xf numFmtId="0" fontId="0" fillId="0" borderId="1" xfId="0" applyBorder="1" applyAlignment="1">
      <alignment horizontal="center"/>
    </xf>
    <xf numFmtId="0" fontId="1" fillId="0" borderId="1" xfId="0" applyFont="1" applyFill="1" applyBorder="1" applyAlignment="1">
      <alignment horizontal="center"/>
    </xf>
    <xf numFmtId="0" fontId="0" fillId="0" borderId="0" xfId="0" applyFill="1"/>
    <xf numFmtId="0" fontId="0" fillId="0" borderId="1" xfId="0" applyFill="1" applyBorder="1"/>
    <xf numFmtId="45" fontId="0" fillId="0" borderId="1" xfId="0" applyNumberFormat="1" applyBorder="1"/>
    <xf numFmtId="0" fontId="1" fillId="0" borderId="1" xfId="0" applyFont="1" applyBorder="1"/>
    <xf numFmtId="0" fontId="1" fillId="0" borderId="1" xfId="0" applyFont="1" applyFill="1" applyBorder="1"/>
    <xf numFmtId="45" fontId="0" fillId="16" borderId="1" xfId="0" applyNumberFormat="1" applyFill="1" applyBorder="1"/>
    <xf numFmtId="45" fontId="10" fillId="16" borderId="1" xfId="0" applyNumberFormat="1" applyFont="1" applyFill="1" applyBorder="1"/>
    <xf numFmtId="0" fontId="1" fillId="0" borderId="14" xfId="0" applyFont="1" applyBorder="1" applyAlignment="1"/>
    <xf numFmtId="0" fontId="1" fillId="0" borderId="0" xfId="0" applyFont="1" applyBorder="1" applyAlignment="1"/>
    <xf numFmtId="45" fontId="0" fillId="4" borderId="1" xfId="0" applyNumberFormat="1" applyFill="1" applyBorder="1" applyAlignment="1">
      <alignment horizontal="center"/>
    </xf>
    <xf numFmtId="45" fontId="0" fillId="4" borderId="1" xfId="0" applyNumberFormat="1" applyFill="1" applyBorder="1"/>
    <xf numFmtId="45" fontId="0" fillId="0" borderId="0" xfId="0" applyNumberFormat="1" applyFill="1"/>
    <xf numFmtId="45" fontId="1" fillId="0" borderId="1" xfId="0" applyNumberFormat="1" applyFont="1" applyBorder="1" applyAlignment="1">
      <alignment horizontal="center"/>
    </xf>
    <xf numFmtId="45" fontId="1" fillId="16" borderId="1" xfId="0" applyNumberFormat="1" applyFont="1" applyFill="1" applyBorder="1" applyAlignment="1">
      <alignment horizontal="center"/>
    </xf>
    <xf numFmtId="45" fontId="0" fillId="0" borderId="0" xfId="0" applyNumberFormat="1" applyAlignment="1">
      <alignment horizontal="center"/>
    </xf>
    <xf numFmtId="0" fontId="1" fillId="0" borderId="0" xfId="0" applyFont="1" applyBorder="1" applyAlignment="1">
      <alignment horizontal="center"/>
    </xf>
    <xf numFmtId="45" fontId="0" fillId="4" borderId="0" xfId="0" applyNumberFormat="1" applyFill="1" applyBorder="1"/>
    <xf numFmtId="0" fontId="6" fillId="0" borderId="1" xfId="0" applyFont="1" applyBorder="1" applyAlignment="1" applyProtection="1">
      <alignment vertical="center"/>
    </xf>
    <xf numFmtId="0" fontId="6" fillId="0" borderId="3" xfId="0" applyFont="1" applyBorder="1" applyAlignment="1" applyProtection="1">
      <alignment vertical="center"/>
    </xf>
    <xf numFmtId="0" fontId="0" fillId="0" borderId="0" xfId="0" applyProtection="1"/>
    <xf numFmtId="0" fontId="6" fillId="0" borderId="2" xfId="0" applyFont="1" applyBorder="1" applyAlignment="1" applyProtection="1">
      <alignment vertical="center"/>
    </xf>
    <xf numFmtId="21" fontId="5" fillId="0" borderId="2" xfId="0" applyNumberFormat="1"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6" fillId="0" borderId="1" xfId="0" applyFont="1" applyBorder="1" applyAlignment="1" applyProtection="1">
      <alignment vertical="center" wrapText="1"/>
    </xf>
    <xf numFmtId="45" fontId="6" fillId="0" borderId="1" xfId="0" applyNumberFormat="1" applyFont="1" applyBorder="1" applyAlignment="1" applyProtection="1">
      <alignment horizontal="center" vertical="center" wrapText="1"/>
    </xf>
    <xf numFmtId="45" fontId="6" fillId="0" borderId="2" xfId="0" applyNumberFormat="1" applyFont="1" applyBorder="1" applyAlignment="1" applyProtection="1">
      <alignment horizontal="center" vertical="center" wrapText="1"/>
    </xf>
    <xf numFmtId="0" fontId="6" fillId="0" borderId="3" xfId="0" applyFont="1" applyBorder="1" applyAlignment="1" applyProtection="1">
      <alignment vertical="center" wrapText="1"/>
    </xf>
    <xf numFmtId="45" fontId="6" fillId="0" borderId="3" xfId="0" applyNumberFormat="1" applyFont="1" applyBorder="1" applyAlignment="1" applyProtection="1">
      <alignment horizontal="center" vertical="center" wrapText="1"/>
    </xf>
    <xf numFmtId="21" fontId="5" fillId="12" borderId="3" xfId="0" quotePrefix="1" applyNumberFormat="1" applyFont="1" applyFill="1" applyBorder="1" applyAlignment="1" applyProtection="1">
      <alignment horizontal="center" vertical="center"/>
      <protection locked="0"/>
    </xf>
    <xf numFmtId="0" fontId="1" fillId="0" borderId="0" xfId="0" applyFont="1" applyAlignment="1">
      <alignment horizontal="left"/>
    </xf>
    <xf numFmtId="45" fontId="6" fillId="0" borderId="1" xfId="0" applyNumberFormat="1" applyFont="1" applyFill="1" applyBorder="1" applyAlignment="1" applyProtection="1">
      <alignment horizontal="center" vertical="center" wrapText="1"/>
    </xf>
    <xf numFmtId="45" fontId="6" fillId="0" borderId="3" xfId="0" applyNumberFormat="1" applyFont="1" applyFill="1" applyBorder="1" applyAlignment="1" applyProtection="1">
      <alignment horizontal="center" vertical="center" wrapText="1"/>
    </xf>
    <xf numFmtId="0" fontId="16" fillId="0" borderId="1" xfId="0" applyFont="1" applyBorder="1" applyAlignment="1" applyProtection="1"/>
    <xf numFmtId="0" fontId="17" fillId="3" borderId="1" xfId="0" applyFont="1" applyFill="1" applyBorder="1" applyProtection="1"/>
    <xf numFmtId="45" fontId="16" fillId="3" borderId="1" xfId="0" applyNumberFormat="1" applyFont="1" applyFill="1" applyBorder="1" applyAlignment="1" applyProtection="1">
      <alignment horizontal="center"/>
    </xf>
    <xf numFmtId="0" fontId="17" fillId="0" borderId="1" xfId="0" applyFont="1" applyBorder="1" applyProtection="1"/>
    <xf numFmtId="45" fontId="16" fillId="0" borderId="1" xfId="0" applyNumberFormat="1" applyFont="1" applyBorder="1" applyAlignment="1" applyProtection="1">
      <alignment horizontal="center"/>
    </xf>
    <xf numFmtId="45" fontId="16" fillId="0" borderId="3" xfId="0" applyNumberFormat="1" applyFont="1" applyBorder="1" applyAlignment="1" applyProtection="1">
      <alignment horizontal="center"/>
    </xf>
    <xf numFmtId="45" fontId="16" fillId="3" borderId="2" xfId="0" applyNumberFormat="1" applyFont="1" applyFill="1" applyBorder="1" applyAlignment="1" applyProtection="1">
      <alignment horizontal="center"/>
    </xf>
    <xf numFmtId="45" fontId="16" fillId="4" borderId="5" xfId="0" applyNumberFormat="1" applyFont="1" applyFill="1" applyBorder="1" applyAlignment="1" applyProtection="1">
      <alignment horizontal="center"/>
    </xf>
    <xf numFmtId="0" fontId="16" fillId="0" borderId="0" xfId="0" applyFont="1" applyBorder="1" applyAlignment="1" applyProtection="1"/>
    <xf numFmtId="0" fontId="16" fillId="0" borderId="0" xfId="0" applyFont="1" applyProtection="1"/>
    <xf numFmtId="9" fontId="17" fillId="0" borderId="4" xfId="0" applyNumberFormat="1" applyFont="1" applyBorder="1" applyAlignment="1" applyProtection="1">
      <alignment horizontal="center"/>
    </xf>
    <xf numFmtId="0" fontId="16" fillId="0" borderId="0" xfId="0" applyFont="1" applyAlignment="1" applyProtection="1">
      <alignment horizontal="center"/>
    </xf>
    <xf numFmtId="0" fontId="16" fillId="4" borderId="0" xfId="0" applyFont="1" applyFill="1" applyAlignment="1" applyProtection="1">
      <alignment horizontal="center"/>
    </xf>
    <xf numFmtId="9" fontId="17" fillId="0" borderId="1" xfId="0" applyNumberFormat="1" applyFont="1" applyBorder="1" applyAlignment="1" applyProtection="1">
      <alignment horizontal="center"/>
    </xf>
    <xf numFmtId="0" fontId="16" fillId="0" borderId="1" xfId="0" applyFont="1" applyBorder="1" applyProtection="1"/>
    <xf numFmtId="0" fontId="17" fillId="0" borderId="0" xfId="0" applyFont="1" applyAlignment="1" applyProtection="1">
      <alignment horizontal="left"/>
    </xf>
    <xf numFmtId="0" fontId="6" fillId="0" borderId="1" xfId="0" applyFont="1" applyBorder="1" applyAlignment="1" applyProtection="1">
      <alignment horizontal="left" vertical="center" wrapText="1"/>
    </xf>
    <xf numFmtId="45" fontId="13" fillId="0" borderId="1" xfId="0" applyNumberFormat="1" applyFont="1" applyFill="1" applyBorder="1" applyAlignment="1" applyProtection="1">
      <alignment horizontal="center" vertical="center" wrapText="1"/>
    </xf>
    <xf numFmtId="0" fontId="11" fillId="0" borderId="0" xfId="0" applyFont="1" applyBorder="1" applyAlignment="1" applyProtection="1">
      <alignment horizontal="left" vertical="top" wrapText="1"/>
    </xf>
    <xf numFmtId="1"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0" fontId="1" fillId="0" borderId="7" xfId="0" applyFont="1" applyBorder="1" applyAlignment="1">
      <alignment horizontal="center"/>
    </xf>
    <xf numFmtId="0" fontId="1" fillId="0" borderId="6" xfId="0" applyFont="1" applyBorder="1" applyAlignment="1">
      <alignment horizontal="center"/>
    </xf>
    <xf numFmtId="14" fontId="5" fillId="0" borderId="1" xfId="0" applyNumberFormat="1"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11" fillId="0" borderId="0" xfId="0" applyFont="1" applyBorder="1" applyAlignment="1" applyProtection="1">
      <alignment horizontal="left" vertical="top" wrapText="1"/>
    </xf>
    <xf numFmtId="0" fontId="5" fillId="0" borderId="0" xfId="0" applyFont="1" applyAlignment="1" applyProtection="1">
      <alignment horizontal="left"/>
    </xf>
    <xf numFmtId="0" fontId="17" fillId="0" borderId="1" xfId="0" applyFont="1" applyBorder="1" applyAlignment="1" applyProtection="1">
      <alignment horizontal="left"/>
    </xf>
    <xf numFmtId="0" fontId="16" fillId="0" borderId="1" xfId="0" applyFont="1" applyBorder="1" applyAlignment="1" applyProtection="1">
      <alignment horizontal="left"/>
    </xf>
    <xf numFmtId="0" fontId="16" fillId="0" borderId="2" xfId="0" applyFont="1" applyBorder="1" applyAlignment="1" applyProtection="1">
      <alignment horizontal="left"/>
    </xf>
    <xf numFmtId="0" fontId="16" fillId="0" borderId="9" xfId="0" applyFont="1" applyBorder="1" applyAlignment="1" applyProtection="1">
      <alignment horizontal="left"/>
    </xf>
    <xf numFmtId="21" fontId="16" fillId="11" borderId="15" xfId="0" applyNumberFormat="1" applyFont="1" applyFill="1" applyBorder="1" applyAlignment="1" applyProtection="1">
      <alignment horizontal="center"/>
      <protection locked="0"/>
    </xf>
    <xf numFmtId="21" fontId="16" fillId="11" borderId="16" xfId="0" applyNumberFormat="1" applyFont="1" applyFill="1" applyBorder="1" applyAlignment="1" applyProtection="1">
      <alignment horizontal="center"/>
      <protection locked="0"/>
    </xf>
    <xf numFmtId="0" fontId="1" fillId="0" borderId="0" xfId="0" applyFont="1" applyAlignment="1" applyProtection="1">
      <alignment horizontal="left"/>
    </xf>
    <xf numFmtId="0" fontId="0" fillId="0" borderId="1" xfId="0" applyBorder="1" applyAlignment="1">
      <alignment horizontal="center"/>
    </xf>
    <xf numFmtId="0" fontId="9" fillId="0" borderId="1" xfId="0" applyFont="1" applyBorder="1" applyAlignment="1">
      <alignment horizontal="center"/>
    </xf>
    <xf numFmtId="0" fontId="1" fillId="6" borderId="1" xfId="0" applyFont="1" applyFill="1" applyBorder="1" applyAlignment="1">
      <alignment horizontal="center"/>
    </xf>
    <xf numFmtId="0" fontId="1" fillId="0" borderId="1" xfId="0" applyFont="1" applyBorder="1" applyAlignment="1">
      <alignment horizontal="center" vertical="center" textRotation="90"/>
    </xf>
    <xf numFmtId="0" fontId="1" fillId="9" borderId="1" xfId="0" applyFont="1" applyFill="1" applyBorder="1" applyAlignment="1">
      <alignment horizontal="center"/>
    </xf>
    <xf numFmtId="0" fontId="1" fillId="10" borderId="1" xfId="0" applyFont="1" applyFill="1" applyBorder="1" applyAlignment="1">
      <alignment horizontal="center" vertical="top" wrapText="1"/>
    </xf>
    <xf numFmtId="0" fontId="1" fillId="11" borderId="1" xfId="0" applyFont="1" applyFill="1" applyBorder="1" applyAlignment="1">
      <alignment horizontal="center"/>
    </xf>
    <xf numFmtId="0" fontId="1" fillId="10" borderId="9" xfId="0" applyFont="1" applyFill="1" applyBorder="1" applyAlignment="1">
      <alignment horizontal="center" vertical="top" wrapText="1"/>
    </xf>
    <xf numFmtId="0" fontId="1" fillId="10" borderId="10" xfId="0" applyFont="1" applyFill="1" applyBorder="1" applyAlignment="1">
      <alignment horizontal="center" vertical="top" wrapText="1"/>
    </xf>
    <xf numFmtId="0" fontId="0" fillId="12" borderId="2" xfId="0" applyFill="1" applyBorder="1" applyAlignment="1">
      <alignment horizontal="center"/>
    </xf>
    <xf numFmtId="0" fontId="0" fillId="12" borderId="10" xfId="0" applyFill="1" applyBorder="1" applyAlignment="1">
      <alignment horizontal="center"/>
    </xf>
    <xf numFmtId="0" fontId="0" fillId="0" borderId="10" xfId="0" applyBorder="1" applyAlignment="1">
      <alignment horizontal="center"/>
    </xf>
    <xf numFmtId="0" fontId="1" fillId="0" borderId="11" xfId="0" applyFont="1" applyBorder="1" applyAlignment="1">
      <alignment horizontal="center" vertical="center" textRotation="90"/>
    </xf>
    <xf numFmtId="0" fontId="1" fillId="0" borderId="12"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6" borderId="9" xfId="0" applyFont="1" applyFill="1" applyBorder="1" applyAlignment="1">
      <alignment horizontal="center"/>
    </xf>
    <xf numFmtId="0" fontId="1" fillId="6" borderId="10" xfId="0" applyFont="1" applyFill="1" applyBorder="1" applyAlignment="1">
      <alignment horizontal="center"/>
    </xf>
    <xf numFmtId="0" fontId="1" fillId="9" borderId="9" xfId="0" applyFont="1" applyFill="1" applyBorder="1" applyAlignment="1">
      <alignment horizontal="center"/>
    </xf>
    <xf numFmtId="0" fontId="1" fillId="9" borderId="10" xfId="0" applyFont="1" applyFill="1" applyBorder="1" applyAlignment="1">
      <alignment horizontal="center"/>
    </xf>
    <xf numFmtId="0" fontId="8" fillId="0" borderId="2"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8" fillId="0" borderId="1" xfId="0" applyFont="1" applyBorder="1" applyAlignment="1" applyProtection="1">
      <alignment horizontal="center" vertical="top" wrapText="1"/>
    </xf>
    <xf numFmtId="0" fontId="0" fillId="0" borderId="0" xfId="0" applyAlignment="1">
      <alignment horizontal="center" vertical="center"/>
    </xf>
    <xf numFmtId="0" fontId="7" fillId="0" borderId="3" xfId="0" applyFont="1" applyBorder="1" applyAlignment="1" applyProtection="1">
      <alignment horizontal="center" vertical="center" wrapText="1"/>
    </xf>
    <xf numFmtId="0" fontId="7" fillId="0" borderId="2" xfId="0" applyFont="1" applyBorder="1" applyAlignment="1">
      <alignment horizontal="center"/>
    </xf>
    <xf numFmtId="0" fontId="7" fillId="0" borderId="10" xfId="0" applyFont="1" applyBorder="1" applyAlignment="1">
      <alignment horizontal="center"/>
    </xf>
    <xf numFmtId="21" fontId="6" fillId="0" borderId="2" xfId="0" applyNumberFormat="1" applyFont="1" applyBorder="1" applyAlignment="1" applyProtection="1">
      <alignment horizontal="center" vertical="center"/>
    </xf>
    <xf numFmtId="21" fontId="6" fillId="0" borderId="9" xfId="0" applyNumberFormat="1" applyFont="1" applyBorder="1" applyAlignment="1" applyProtection="1">
      <alignment horizontal="center" vertical="center"/>
    </xf>
    <xf numFmtId="21" fontId="6" fillId="0" borderId="10" xfId="0" applyNumberFormat="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18" Type="http://schemas.openxmlformats.org/officeDocument/2006/relationships/customXml" Target="../customXml/item7.xml"/><Relationship Id="rId26" Type="http://schemas.openxmlformats.org/officeDocument/2006/relationships/customXml" Target="../customXml/item15.xml"/><Relationship Id="rId3" Type="http://schemas.openxmlformats.org/officeDocument/2006/relationships/worksheet" Target="worksheets/sheet3.xml"/><Relationship Id="rId21" Type="http://schemas.openxmlformats.org/officeDocument/2006/relationships/customXml" Target="../customXml/item10.xml"/><Relationship Id="rId7" Type="http://schemas.openxmlformats.org/officeDocument/2006/relationships/connections" Target="connections.xml"/><Relationship Id="rId12" Type="http://schemas.openxmlformats.org/officeDocument/2006/relationships/customXml" Target="../customXml/item1.xml"/><Relationship Id="rId17" Type="http://schemas.openxmlformats.org/officeDocument/2006/relationships/customXml" Target="../customXml/item6.xml"/><Relationship Id="rId25" Type="http://schemas.openxmlformats.org/officeDocument/2006/relationships/customXml" Target="../customXml/item14.xml"/><Relationship Id="rId2" Type="http://schemas.openxmlformats.org/officeDocument/2006/relationships/worksheet" Target="worksheets/sheet2.xml"/><Relationship Id="rId16" Type="http://schemas.openxmlformats.org/officeDocument/2006/relationships/customXml" Target="../customXml/item5.xml"/><Relationship Id="rId20" Type="http://schemas.openxmlformats.org/officeDocument/2006/relationships/customXml" Target="../customXml/item9.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24" Type="http://schemas.openxmlformats.org/officeDocument/2006/relationships/customXml" Target="../customXml/item13.xml"/><Relationship Id="rId5" Type="http://schemas.openxmlformats.org/officeDocument/2006/relationships/externalLink" Target="externalLinks/externalLink1.xml"/><Relationship Id="rId15" Type="http://schemas.openxmlformats.org/officeDocument/2006/relationships/customXml" Target="../customXml/item4.xml"/><Relationship Id="rId23" Type="http://schemas.openxmlformats.org/officeDocument/2006/relationships/customXml" Target="../customXml/item12.xml"/><Relationship Id="rId10" Type="http://schemas.openxmlformats.org/officeDocument/2006/relationships/powerPivotData" Target="model/item.data"/><Relationship Id="rId19" Type="http://schemas.openxmlformats.org/officeDocument/2006/relationships/customXml" Target="../customXml/item8.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 Id="rId22" Type="http://schemas.openxmlformats.org/officeDocument/2006/relationships/customXml" Target="../customXml/item11.xml"/><Relationship Id="rId27" Type="http://schemas.openxmlformats.org/officeDocument/2006/relationships/customXml" Target="../customXml/item1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Blad1!$V$2</c:f>
              <c:strCache>
                <c:ptCount val="1"/>
                <c:pt idx="0">
                  <c:v>AD1</c:v>
                </c:pt>
              </c:strCache>
            </c:strRef>
          </c:tx>
          <c:spPr>
            <a:ln w="28575" cap="rnd">
              <a:solidFill>
                <a:schemeClr val="accent1"/>
              </a:solidFill>
              <a:round/>
            </a:ln>
            <a:effectLst/>
          </c:spPr>
          <c:marker>
            <c:symbol val="none"/>
          </c:marker>
          <c:val>
            <c:numRef>
              <c:f>Blad1!$V$3:$V$102</c:f>
              <c:numCache>
                <c:formatCode>mm:ss</c:formatCode>
                <c:ptCount val="100"/>
                <c:pt idx="0">
                  <c:v>2.3611111111111111E-3</c:v>
                </c:pt>
                <c:pt idx="1">
                  <c:v>2.3726851851851851E-3</c:v>
                </c:pt>
                <c:pt idx="2">
                  <c:v>2.3842592592592587E-3</c:v>
                </c:pt>
                <c:pt idx="3">
                  <c:v>2.3958333333333327E-3</c:v>
                </c:pt>
                <c:pt idx="4">
                  <c:v>2.4074074074074067E-3</c:v>
                </c:pt>
                <c:pt idx="5">
                  <c:v>2.4189814814814807E-3</c:v>
                </c:pt>
                <c:pt idx="6">
                  <c:v>2.4305555555555547E-3</c:v>
                </c:pt>
                <c:pt idx="7">
                  <c:v>2.4421296296296283E-3</c:v>
                </c:pt>
                <c:pt idx="8">
                  <c:v>2.4537037037037023E-3</c:v>
                </c:pt>
                <c:pt idx="9">
                  <c:v>2.4652777777777763E-3</c:v>
                </c:pt>
                <c:pt idx="10">
                  <c:v>2.4768518518518503E-3</c:v>
                </c:pt>
                <c:pt idx="11">
                  <c:v>2.4884259259259243E-3</c:v>
                </c:pt>
                <c:pt idx="12">
                  <c:v>2.4999999999999979E-3</c:v>
                </c:pt>
                <c:pt idx="13">
                  <c:v>2.5115740740740719E-3</c:v>
                </c:pt>
                <c:pt idx="14">
                  <c:v>2.5231481481481459E-3</c:v>
                </c:pt>
                <c:pt idx="15">
                  <c:v>2.5347222222222199E-3</c:v>
                </c:pt>
                <c:pt idx="16">
                  <c:v>2.5462962962962939E-3</c:v>
                </c:pt>
                <c:pt idx="17">
                  <c:v>2.5578703703703675E-3</c:v>
                </c:pt>
                <c:pt idx="18">
                  <c:v>2.5694444444444415E-3</c:v>
                </c:pt>
                <c:pt idx="19">
                  <c:v>2.5810185185185155E-3</c:v>
                </c:pt>
                <c:pt idx="20">
                  <c:v>2.5868055555555557E-3</c:v>
                </c:pt>
                <c:pt idx="21">
                  <c:v>2.604166666666667E-3</c:v>
                </c:pt>
                <c:pt idx="22">
                  <c:v>2.6215277777777777E-3</c:v>
                </c:pt>
                <c:pt idx="23">
                  <c:v>2.638888888888889E-3</c:v>
                </c:pt>
                <c:pt idx="24">
                  <c:v>2.6562499999999998E-3</c:v>
                </c:pt>
                <c:pt idx="25">
                  <c:v>2.673611111111111E-3</c:v>
                </c:pt>
                <c:pt idx="26">
                  <c:v>2.6909722222222222E-3</c:v>
                </c:pt>
                <c:pt idx="27">
                  <c:v>2.708333333333333E-3</c:v>
                </c:pt>
                <c:pt idx="28">
                  <c:v>2.7256944444444442E-3</c:v>
                </c:pt>
                <c:pt idx="29">
                  <c:v>2.743055555555555E-3</c:v>
                </c:pt>
                <c:pt idx="30">
                  <c:v>2.7604166666666662E-3</c:v>
                </c:pt>
                <c:pt idx="31">
                  <c:v>2.7777777777777775E-3</c:v>
                </c:pt>
                <c:pt idx="32">
                  <c:v>2.7951388888888882E-3</c:v>
                </c:pt>
                <c:pt idx="33">
                  <c:v>2.8124999999999995E-3</c:v>
                </c:pt>
                <c:pt idx="34">
                  <c:v>2.8298611111111103E-3</c:v>
                </c:pt>
                <c:pt idx="35">
                  <c:v>2.8472222222222215E-3</c:v>
                </c:pt>
                <c:pt idx="36">
                  <c:v>2.8645833333333327E-3</c:v>
                </c:pt>
                <c:pt idx="37">
                  <c:v>2.8819444444444435E-3</c:v>
                </c:pt>
                <c:pt idx="38">
                  <c:v>2.8993055555555547E-3</c:v>
                </c:pt>
                <c:pt idx="39">
                  <c:v>2.9166666666666655E-3</c:v>
                </c:pt>
                <c:pt idx="40">
                  <c:v>2.9398148148148148E-3</c:v>
                </c:pt>
                <c:pt idx="41">
                  <c:v>2.9629629629629632E-3</c:v>
                </c:pt>
                <c:pt idx="42">
                  <c:v>2.9861111111111113E-3</c:v>
                </c:pt>
                <c:pt idx="43">
                  <c:v>3.0092592592592593E-3</c:v>
                </c:pt>
                <c:pt idx="44">
                  <c:v>3.0324074074074077E-3</c:v>
                </c:pt>
                <c:pt idx="45">
                  <c:v>3.0555555555555557E-3</c:v>
                </c:pt>
                <c:pt idx="46">
                  <c:v>3.0787037037037042E-3</c:v>
                </c:pt>
                <c:pt idx="47">
                  <c:v>3.1018518518518522E-3</c:v>
                </c:pt>
                <c:pt idx="48">
                  <c:v>3.1250000000000002E-3</c:v>
                </c:pt>
                <c:pt idx="49">
                  <c:v>3.1481481481481477E-3</c:v>
                </c:pt>
                <c:pt idx="50">
                  <c:v>3.1712962962962958E-3</c:v>
                </c:pt>
                <c:pt idx="51">
                  <c:v>3.1944444444444433E-3</c:v>
                </c:pt>
                <c:pt idx="52">
                  <c:v>3.2175925925925913E-3</c:v>
                </c:pt>
                <c:pt idx="53">
                  <c:v>3.2407407407407393E-3</c:v>
                </c:pt>
                <c:pt idx="54">
                  <c:v>3.2638888888888869E-3</c:v>
                </c:pt>
                <c:pt idx="55">
                  <c:v>3.2870370370370349E-3</c:v>
                </c:pt>
                <c:pt idx="56">
                  <c:v>3.3101851851851825E-3</c:v>
                </c:pt>
                <c:pt idx="57">
                  <c:v>3.3333333333333305E-3</c:v>
                </c:pt>
                <c:pt idx="58">
                  <c:v>3.3564814814814785E-3</c:v>
                </c:pt>
                <c:pt idx="59">
                  <c:v>3.3796296296296261E-3</c:v>
                </c:pt>
                <c:pt idx="60">
                  <c:v>3.4027777777777776E-3</c:v>
                </c:pt>
                <c:pt idx="61">
                  <c:v>3.4374999999999996E-3</c:v>
                </c:pt>
                <c:pt idx="62">
                  <c:v>3.4722222222222216E-3</c:v>
                </c:pt>
                <c:pt idx="63">
                  <c:v>3.5069444444444436E-3</c:v>
                </c:pt>
                <c:pt idx="64">
                  <c:v>3.5416666666666661E-3</c:v>
                </c:pt>
                <c:pt idx="65">
                  <c:v>3.5763888888888881E-3</c:v>
                </c:pt>
                <c:pt idx="66">
                  <c:v>3.6111111111111101E-3</c:v>
                </c:pt>
                <c:pt idx="67">
                  <c:v>3.6458333333333321E-3</c:v>
                </c:pt>
                <c:pt idx="68">
                  <c:v>3.6805555555555541E-3</c:v>
                </c:pt>
                <c:pt idx="69">
                  <c:v>3.7152777777777765E-3</c:v>
                </c:pt>
                <c:pt idx="70">
                  <c:v>3.7499999999999986E-3</c:v>
                </c:pt>
                <c:pt idx="71">
                  <c:v>3.7847222222222206E-3</c:v>
                </c:pt>
                <c:pt idx="72">
                  <c:v>3.8194444444444426E-3</c:v>
                </c:pt>
                <c:pt idx="73">
                  <c:v>3.8541666666666646E-3</c:v>
                </c:pt>
                <c:pt idx="74">
                  <c:v>3.888888888888887E-3</c:v>
                </c:pt>
                <c:pt idx="75">
                  <c:v>3.9236111111111086E-3</c:v>
                </c:pt>
                <c:pt idx="76">
                  <c:v>3.9583333333333311E-3</c:v>
                </c:pt>
                <c:pt idx="77">
                  <c:v>3.9930555555555535E-3</c:v>
                </c:pt>
                <c:pt idx="78">
                  <c:v>4.0277777777777751E-3</c:v>
                </c:pt>
                <c:pt idx="79">
                  <c:v>4.0624999999999975E-3</c:v>
                </c:pt>
                <c:pt idx="80">
                  <c:v>4.0972222222222226E-3</c:v>
                </c:pt>
                <c:pt idx="81">
                  <c:v>4.1319444444444442E-3</c:v>
                </c:pt>
                <c:pt idx="82">
                  <c:v>4.1666666666666666E-3</c:v>
                </c:pt>
                <c:pt idx="83">
                  <c:v>4.2013888888888882E-3</c:v>
                </c:pt>
                <c:pt idx="84">
                  <c:v>4.2361111111111106E-3</c:v>
                </c:pt>
                <c:pt idx="85">
                  <c:v>4.2708333333333331E-3</c:v>
                </c:pt>
                <c:pt idx="86">
                  <c:v>4.3055555555555547E-3</c:v>
                </c:pt>
                <c:pt idx="87">
                  <c:v>4.3402777777777771E-3</c:v>
                </c:pt>
                <c:pt idx="88">
                  <c:v>4.3749999999999987E-3</c:v>
                </c:pt>
                <c:pt idx="89">
                  <c:v>4.4097222222222211E-3</c:v>
                </c:pt>
                <c:pt idx="90">
                  <c:v>4.4444444444444436E-3</c:v>
                </c:pt>
                <c:pt idx="91">
                  <c:v>4.4791666666666652E-3</c:v>
                </c:pt>
                <c:pt idx="92">
                  <c:v>4.5138888888888876E-3</c:v>
                </c:pt>
                <c:pt idx="93">
                  <c:v>4.5486111111111092E-3</c:v>
                </c:pt>
                <c:pt idx="94">
                  <c:v>4.5833333333333316E-3</c:v>
                </c:pt>
                <c:pt idx="95">
                  <c:v>4.6180555555555541E-3</c:v>
                </c:pt>
                <c:pt idx="96">
                  <c:v>4.6527777777777756E-3</c:v>
                </c:pt>
                <c:pt idx="97">
                  <c:v>4.6874999999999981E-3</c:v>
                </c:pt>
                <c:pt idx="98">
                  <c:v>4.7222222222222197E-3</c:v>
                </c:pt>
                <c:pt idx="99">
                  <c:v>4.7569444444444421E-3</c:v>
                </c:pt>
              </c:numCache>
            </c:numRef>
          </c:val>
          <c:smooth val="0"/>
          <c:extLst>
            <c:ext xmlns:c16="http://schemas.microsoft.com/office/drawing/2014/chart" uri="{C3380CC4-5D6E-409C-BE32-E72D297353CC}">
              <c16:uniqueId val="{00000000-5B31-4DD2-BF49-1208240E10A3}"/>
            </c:ext>
          </c:extLst>
        </c:ser>
        <c:ser>
          <c:idx val="1"/>
          <c:order val="1"/>
          <c:tx>
            <c:strRef>
              <c:f>Blad1!$L$2</c:f>
              <c:strCache>
                <c:ptCount val="1"/>
                <c:pt idx="0">
                  <c:v>AD2</c:v>
                </c:pt>
              </c:strCache>
            </c:strRef>
          </c:tx>
          <c:spPr>
            <a:ln w="28575" cap="rnd">
              <a:solidFill>
                <a:schemeClr val="accent2"/>
              </a:solidFill>
              <a:round/>
            </a:ln>
            <a:effectLst/>
          </c:spPr>
          <c:marker>
            <c:symbol val="none"/>
          </c:marker>
          <c:val>
            <c:numRef>
              <c:f>Blad1!$L$3:$L$102</c:f>
              <c:numCache>
                <c:formatCode>mm:ss</c:formatCode>
                <c:ptCount val="100"/>
                <c:pt idx="0">
                  <c:v>2.5347222222222221E-3</c:v>
                </c:pt>
                <c:pt idx="1">
                  <c:v>2.5462962962962961E-3</c:v>
                </c:pt>
                <c:pt idx="2">
                  <c:v>2.5578703703703696E-3</c:v>
                </c:pt>
                <c:pt idx="3">
                  <c:v>2.5694444444444436E-3</c:v>
                </c:pt>
                <c:pt idx="4">
                  <c:v>2.5810185185185176E-3</c:v>
                </c:pt>
                <c:pt idx="5">
                  <c:v>2.5925925925925917E-3</c:v>
                </c:pt>
                <c:pt idx="6">
                  <c:v>2.5925925925925917E-3</c:v>
                </c:pt>
                <c:pt idx="7">
                  <c:v>2.6041666666666652E-3</c:v>
                </c:pt>
                <c:pt idx="8">
                  <c:v>2.6157407407407392E-3</c:v>
                </c:pt>
                <c:pt idx="9">
                  <c:v>2.6273148148148132E-3</c:v>
                </c:pt>
                <c:pt idx="10">
                  <c:v>2.6388888888888872E-3</c:v>
                </c:pt>
                <c:pt idx="11">
                  <c:v>2.6504629629629612E-3</c:v>
                </c:pt>
                <c:pt idx="12">
                  <c:v>2.6620370370370348E-3</c:v>
                </c:pt>
                <c:pt idx="13">
                  <c:v>2.6620370370370348E-3</c:v>
                </c:pt>
                <c:pt idx="14">
                  <c:v>2.6736111111111088E-3</c:v>
                </c:pt>
                <c:pt idx="15">
                  <c:v>2.6851851851851828E-3</c:v>
                </c:pt>
                <c:pt idx="16">
                  <c:v>2.6967592592592568E-3</c:v>
                </c:pt>
                <c:pt idx="17">
                  <c:v>2.7083333333333304E-3</c:v>
                </c:pt>
                <c:pt idx="18">
                  <c:v>2.7199074074074044E-3</c:v>
                </c:pt>
                <c:pt idx="19">
                  <c:v>2.7199074074074044E-3</c:v>
                </c:pt>
                <c:pt idx="20">
                  <c:v>2.7256944444444446E-3</c:v>
                </c:pt>
                <c:pt idx="21">
                  <c:v>2.7430555555555559E-3</c:v>
                </c:pt>
                <c:pt idx="22">
                  <c:v>2.7604166666666667E-3</c:v>
                </c:pt>
                <c:pt idx="23">
                  <c:v>2.7777777777777779E-3</c:v>
                </c:pt>
                <c:pt idx="24">
                  <c:v>2.7835648148148147E-3</c:v>
                </c:pt>
                <c:pt idx="25">
                  <c:v>2.8009259259259259E-3</c:v>
                </c:pt>
                <c:pt idx="26">
                  <c:v>2.8182870370370371E-3</c:v>
                </c:pt>
                <c:pt idx="27">
                  <c:v>2.8356481481481479E-3</c:v>
                </c:pt>
                <c:pt idx="28">
                  <c:v>2.8530092592592591E-3</c:v>
                </c:pt>
                <c:pt idx="29">
                  <c:v>2.8703703703703699E-3</c:v>
                </c:pt>
                <c:pt idx="30">
                  <c:v>2.8877314814814811E-3</c:v>
                </c:pt>
                <c:pt idx="31">
                  <c:v>2.9050925925925924E-3</c:v>
                </c:pt>
                <c:pt idx="32">
                  <c:v>2.9224537037037032E-3</c:v>
                </c:pt>
                <c:pt idx="33">
                  <c:v>2.9398148148148144E-3</c:v>
                </c:pt>
                <c:pt idx="34">
                  <c:v>2.9571759259259252E-3</c:v>
                </c:pt>
                <c:pt idx="35">
                  <c:v>2.9745370370370364E-3</c:v>
                </c:pt>
                <c:pt idx="36">
                  <c:v>2.9918981481481476E-3</c:v>
                </c:pt>
                <c:pt idx="37">
                  <c:v>3.0092592592592584E-3</c:v>
                </c:pt>
                <c:pt idx="38">
                  <c:v>3.0266203703703696E-3</c:v>
                </c:pt>
                <c:pt idx="39">
                  <c:v>3.0324074074074064E-3</c:v>
                </c:pt>
                <c:pt idx="40">
                  <c:v>3.0555555555555557E-3</c:v>
                </c:pt>
                <c:pt idx="41">
                  <c:v>3.0787037037037042E-3</c:v>
                </c:pt>
                <c:pt idx="42">
                  <c:v>3.1018518518518522E-3</c:v>
                </c:pt>
                <c:pt idx="43">
                  <c:v>3.1250000000000002E-3</c:v>
                </c:pt>
                <c:pt idx="44">
                  <c:v>3.1481481481481486E-3</c:v>
                </c:pt>
                <c:pt idx="45">
                  <c:v>3.1597222222222222E-3</c:v>
                </c:pt>
                <c:pt idx="46">
                  <c:v>3.1828703703703706E-3</c:v>
                </c:pt>
                <c:pt idx="47">
                  <c:v>3.2060185185185186E-3</c:v>
                </c:pt>
                <c:pt idx="48">
                  <c:v>3.2291666666666666E-3</c:v>
                </c:pt>
                <c:pt idx="49">
                  <c:v>3.2523148148148142E-3</c:v>
                </c:pt>
                <c:pt idx="50">
                  <c:v>3.2754629629629622E-3</c:v>
                </c:pt>
                <c:pt idx="51">
                  <c:v>3.2986111111111098E-3</c:v>
                </c:pt>
                <c:pt idx="52">
                  <c:v>3.3217592592592578E-3</c:v>
                </c:pt>
                <c:pt idx="53">
                  <c:v>3.3449074074074058E-3</c:v>
                </c:pt>
                <c:pt idx="54">
                  <c:v>3.3564814814814794E-3</c:v>
                </c:pt>
                <c:pt idx="55">
                  <c:v>3.3796296296296274E-3</c:v>
                </c:pt>
                <c:pt idx="56">
                  <c:v>3.402777777777775E-3</c:v>
                </c:pt>
                <c:pt idx="57">
                  <c:v>3.425925925925923E-3</c:v>
                </c:pt>
                <c:pt idx="58">
                  <c:v>3.449074074074071E-3</c:v>
                </c:pt>
                <c:pt idx="59">
                  <c:v>3.4722222222222186E-3</c:v>
                </c:pt>
                <c:pt idx="60">
                  <c:v>3.49537037037037E-3</c:v>
                </c:pt>
                <c:pt idx="61">
                  <c:v>3.530092592592592E-3</c:v>
                </c:pt>
                <c:pt idx="62">
                  <c:v>3.5532407407407401E-3</c:v>
                </c:pt>
                <c:pt idx="63">
                  <c:v>3.5879629629629621E-3</c:v>
                </c:pt>
                <c:pt idx="64">
                  <c:v>3.6111111111111105E-3</c:v>
                </c:pt>
                <c:pt idx="65">
                  <c:v>3.6458333333333325E-3</c:v>
                </c:pt>
                <c:pt idx="66">
                  <c:v>3.6805555555555545E-3</c:v>
                </c:pt>
                <c:pt idx="67">
                  <c:v>3.7152777777777765E-3</c:v>
                </c:pt>
                <c:pt idx="68">
                  <c:v>3.7384259259259246E-3</c:v>
                </c:pt>
                <c:pt idx="69">
                  <c:v>3.773148148148147E-3</c:v>
                </c:pt>
                <c:pt idx="70">
                  <c:v>3.807870370370369E-3</c:v>
                </c:pt>
                <c:pt idx="71">
                  <c:v>3.831018518518517E-3</c:v>
                </c:pt>
                <c:pt idx="72">
                  <c:v>3.865740740740739E-3</c:v>
                </c:pt>
                <c:pt idx="73">
                  <c:v>3.900462962962961E-3</c:v>
                </c:pt>
                <c:pt idx="74">
                  <c:v>3.9236111111111095E-3</c:v>
                </c:pt>
                <c:pt idx="75">
                  <c:v>3.9583333333333311E-3</c:v>
                </c:pt>
                <c:pt idx="76">
                  <c:v>3.9930555555555535E-3</c:v>
                </c:pt>
                <c:pt idx="77">
                  <c:v>4.0162037037037015E-3</c:v>
                </c:pt>
                <c:pt idx="78">
                  <c:v>4.0509259259259231E-3</c:v>
                </c:pt>
                <c:pt idx="79">
                  <c:v>4.0856481481481455E-3</c:v>
                </c:pt>
                <c:pt idx="80">
                  <c:v>4.108796296296297E-3</c:v>
                </c:pt>
                <c:pt idx="81">
                  <c:v>4.1319444444444442E-3</c:v>
                </c:pt>
                <c:pt idx="82">
                  <c:v>4.1666666666666666E-3</c:v>
                </c:pt>
                <c:pt idx="83">
                  <c:v>4.2013888888888882E-3</c:v>
                </c:pt>
                <c:pt idx="84">
                  <c:v>4.2245370370370362E-3</c:v>
                </c:pt>
                <c:pt idx="85">
                  <c:v>4.2592592592592586E-3</c:v>
                </c:pt>
                <c:pt idx="86">
                  <c:v>4.2939814814814802E-3</c:v>
                </c:pt>
                <c:pt idx="87">
                  <c:v>4.3171296296296291E-3</c:v>
                </c:pt>
                <c:pt idx="88">
                  <c:v>4.3518518518518507E-3</c:v>
                </c:pt>
                <c:pt idx="89">
                  <c:v>4.3749999999999987E-3</c:v>
                </c:pt>
                <c:pt idx="90">
                  <c:v>4.4097222222222211E-3</c:v>
                </c:pt>
                <c:pt idx="91">
                  <c:v>4.4444444444444427E-3</c:v>
                </c:pt>
                <c:pt idx="92">
                  <c:v>4.4675925925925916E-3</c:v>
                </c:pt>
                <c:pt idx="93">
                  <c:v>4.5023148148148132E-3</c:v>
                </c:pt>
                <c:pt idx="94">
                  <c:v>4.5254629629629612E-3</c:v>
                </c:pt>
                <c:pt idx="95">
                  <c:v>4.54861111111111E-3</c:v>
                </c:pt>
                <c:pt idx="96">
                  <c:v>4.5717592592592572E-3</c:v>
                </c:pt>
                <c:pt idx="97">
                  <c:v>4.6064814814814796E-3</c:v>
                </c:pt>
                <c:pt idx="98">
                  <c:v>4.6296296296296268E-3</c:v>
                </c:pt>
                <c:pt idx="99">
                  <c:v>4.6643518518518492E-3</c:v>
                </c:pt>
              </c:numCache>
            </c:numRef>
          </c:val>
          <c:smooth val="0"/>
          <c:extLst>
            <c:ext xmlns:c16="http://schemas.microsoft.com/office/drawing/2014/chart" uri="{C3380CC4-5D6E-409C-BE32-E72D297353CC}">
              <c16:uniqueId val="{00000001-5B31-4DD2-BF49-1208240E10A3}"/>
            </c:ext>
          </c:extLst>
        </c:ser>
        <c:dLbls>
          <c:showLegendKey val="0"/>
          <c:showVal val="0"/>
          <c:showCatName val="0"/>
          <c:showSerName val="0"/>
          <c:showPercent val="0"/>
          <c:showBubbleSize val="0"/>
        </c:dLbls>
        <c:smooth val="0"/>
        <c:axId val="1586111839"/>
        <c:axId val="1200279631"/>
      </c:lineChart>
      <c:catAx>
        <c:axId val="158611183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00279631"/>
        <c:crosses val="autoZero"/>
        <c:auto val="1"/>
        <c:lblAlgn val="ctr"/>
        <c:lblOffset val="100"/>
        <c:noMultiLvlLbl val="0"/>
      </c:catAx>
      <c:valAx>
        <c:axId val="1200279631"/>
        <c:scaling>
          <c:orientation val="minMax"/>
        </c:scaling>
        <c:delete val="0"/>
        <c:axPos val="l"/>
        <c:majorGridlines>
          <c:spPr>
            <a:ln w="9525" cap="flat" cmpd="sng" algn="ctr">
              <a:solidFill>
                <a:schemeClr val="tx1">
                  <a:lumMod val="15000"/>
                  <a:lumOff val="85000"/>
                </a:schemeClr>
              </a:solidFill>
              <a:round/>
            </a:ln>
            <a:effectLst/>
          </c:spPr>
        </c:majorGridlines>
        <c:numFmt formatCode="mm:ss"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5861118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23</xdr:col>
      <xdr:colOff>19051</xdr:colOff>
      <xdr:row>1</xdr:row>
      <xdr:rowOff>0</xdr:rowOff>
    </xdr:from>
    <xdr:to>
      <xdr:col>34</xdr:col>
      <xdr:colOff>114301</xdr:colOff>
      <xdr:row>24</xdr:row>
      <xdr:rowOff>152400</xdr:rowOff>
    </xdr:to>
    <xdr:graphicFrame macro="">
      <xdr:nvGraphicFramePr>
        <xdr:cNvPr id="3" name="Grafiek 2">
          <a:extLst>
            <a:ext uri="{FF2B5EF4-FFF2-40B4-BE49-F238E27FC236}">
              <a16:creationId xmlns:a16="http://schemas.microsoft.com/office/drawing/2014/main" id="{FEF823CE-CE55-4EF1-BF11-12D173D061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en%20Pieter/Rekenbladen/Vakantie%20overzicht%20hardlooptrain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iningsplanning 2019"/>
      <sheetName val="Coordinatie trainingsplanning"/>
      <sheetName val="Selectielijstjes"/>
      <sheetName val="beschikbaarheid 2019 NIEUW"/>
      <sheetName val="beschikbaarheid 2019"/>
      <sheetName val="Beschikbaarheid 2020 NIEUW"/>
      <sheetName val="beschikbaarheid 2020"/>
      <sheetName val="Geen training"/>
    </sheetNames>
    <sheetDataSet>
      <sheetData sheetId="0"/>
      <sheetData sheetId="1"/>
      <sheetData sheetId="2">
        <row r="3">
          <cell r="C3" t="str">
            <v>?</v>
          </cell>
        </row>
        <row r="4">
          <cell r="C4" t="str">
            <v>Bart</v>
          </cell>
        </row>
        <row r="5">
          <cell r="C5" t="str">
            <v>Herman</v>
          </cell>
        </row>
        <row r="6">
          <cell r="C6" t="str">
            <v>Jan</v>
          </cell>
        </row>
        <row r="7">
          <cell r="C7" t="str">
            <v>Jessica</v>
          </cell>
        </row>
        <row r="8">
          <cell r="C8" t="str">
            <v>Jessica ?</v>
          </cell>
        </row>
        <row r="9">
          <cell r="C9" t="str">
            <v>Karin</v>
          </cell>
        </row>
        <row r="10">
          <cell r="C10" t="str">
            <v>Karin (Kik)</v>
          </cell>
        </row>
        <row r="11">
          <cell r="C11" t="str">
            <v>Kris</v>
          </cell>
        </row>
        <row r="12">
          <cell r="C12" t="str">
            <v>Loes</v>
          </cell>
        </row>
        <row r="13">
          <cell r="C13" t="str">
            <v>n.v.t.</v>
          </cell>
        </row>
        <row r="14">
          <cell r="C14" t="str">
            <v>Peter</v>
          </cell>
        </row>
        <row r="15">
          <cell r="C15" t="str">
            <v>Pieter</v>
          </cell>
        </row>
        <row r="16">
          <cell r="C16" t="str">
            <v>Simon</v>
          </cell>
        </row>
        <row r="17">
          <cell r="C17" t="str">
            <v>Simon / Jan</v>
          </cell>
        </row>
        <row r="19">
          <cell r="C19" t="str">
            <v>Bart</v>
          </cell>
        </row>
        <row r="20">
          <cell r="C20" t="str">
            <v>Herman</v>
          </cell>
        </row>
        <row r="21">
          <cell r="C21" t="str">
            <v>Jan</v>
          </cell>
        </row>
        <row r="22">
          <cell r="C22" t="str">
            <v>Jessica</v>
          </cell>
        </row>
        <row r="23">
          <cell r="C23" t="str">
            <v>Karin</v>
          </cell>
        </row>
        <row r="24">
          <cell r="C24" t="str">
            <v>Kris</v>
          </cell>
        </row>
        <row r="25">
          <cell r="C25" t="str">
            <v>Loes</v>
          </cell>
        </row>
        <row r="26">
          <cell r="C26" t="str">
            <v>n.v.t.</v>
          </cell>
        </row>
        <row r="27">
          <cell r="C27" t="str">
            <v>Peter</v>
          </cell>
        </row>
        <row r="28">
          <cell r="C28" t="str">
            <v>Pieter</v>
          </cell>
        </row>
        <row r="29">
          <cell r="C29" t="str">
            <v>Simon</v>
          </cell>
        </row>
        <row r="30">
          <cell r="C30" t="str">
            <v>a</v>
          </cell>
        </row>
        <row r="31">
          <cell r="C31" t="str">
            <v>?</v>
          </cell>
        </row>
        <row r="32">
          <cell r="C32" t="str">
            <v>n.v.t.</v>
          </cell>
        </row>
      </sheetData>
      <sheetData sheetId="3"/>
      <sheetData sheetId="4"/>
      <sheetData sheetId="5"/>
      <sheetData sheetId="6"/>
      <sheetData sheetId="7"/>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E50B-0AD5-46D5-AA24-898E57EA832B}">
  <dimension ref="A1:AI370"/>
  <sheetViews>
    <sheetView workbookViewId="0">
      <pane ySplit="1" topLeftCell="A2" activePane="bottomLeft" state="frozen"/>
      <selection pane="bottomLeft" activeCell="Y29" sqref="Y29"/>
    </sheetView>
  </sheetViews>
  <sheetFormatPr defaultRowHeight="15" x14ac:dyDescent="0.25"/>
  <cols>
    <col min="1" max="1" width="9.28515625" bestFit="1" customWidth="1"/>
    <col min="2" max="2" width="7.42578125" bestFit="1" customWidth="1"/>
    <col min="3" max="3" width="5.5703125" style="59" bestFit="1" customWidth="1"/>
    <col min="4" max="4" width="5.5703125" bestFit="1" customWidth="1"/>
    <col min="5" max="5" width="8.28515625" bestFit="1" customWidth="1"/>
    <col min="6" max="6" width="9.5703125" bestFit="1" customWidth="1"/>
    <col min="7" max="11" width="5.5703125" bestFit="1" customWidth="1"/>
    <col min="12" max="12" width="8.7109375" style="3" customWidth="1"/>
    <col min="17" max="17" width="10" customWidth="1"/>
    <col min="19" max="20" width="7" customWidth="1"/>
    <col min="21" max="21" width="8" customWidth="1"/>
  </cols>
  <sheetData>
    <row r="1" spans="1:35" x14ac:dyDescent="0.25">
      <c r="A1" s="57">
        <v>1</v>
      </c>
      <c r="B1" s="57">
        <v>2</v>
      </c>
      <c r="C1" s="57">
        <v>3</v>
      </c>
      <c r="D1" s="57">
        <v>4</v>
      </c>
      <c r="E1" s="57">
        <v>5</v>
      </c>
      <c r="F1" s="57">
        <v>6</v>
      </c>
      <c r="G1" s="57">
        <v>7</v>
      </c>
      <c r="H1" s="57">
        <v>8</v>
      </c>
      <c r="I1" s="57">
        <v>9</v>
      </c>
      <c r="J1" s="57">
        <v>10</v>
      </c>
      <c r="K1" s="57">
        <v>11</v>
      </c>
      <c r="L1" s="114" t="s">
        <v>53</v>
      </c>
      <c r="M1" s="115"/>
      <c r="N1" s="115"/>
      <c r="O1" s="115"/>
      <c r="P1" s="115"/>
      <c r="Q1" s="115"/>
      <c r="R1" s="115"/>
      <c r="S1" s="115"/>
      <c r="T1" s="74"/>
      <c r="U1" s="66" t="s">
        <v>50</v>
      </c>
      <c r="V1" s="67"/>
    </row>
    <row r="2" spans="1:35" x14ac:dyDescent="0.25">
      <c r="A2" s="62" t="s">
        <v>12</v>
      </c>
      <c r="B2" s="62"/>
      <c r="C2" s="63"/>
      <c r="D2" s="9">
        <v>200</v>
      </c>
      <c r="E2" s="13">
        <v>300</v>
      </c>
      <c r="F2" s="9">
        <v>400</v>
      </c>
      <c r="G2" s="13">
        <v>500</v>
      </c>
      <c r="H2" s="9">
        <v>600</v>
      </c>
      <c r="I2" s="13">
        <v>800</v>
      </c>
      <c r="J2" s="9">
        <v>1000</v>
      </c>
      <c r="K2" s="13">
        <v>1200</v>
      </c>
      <c r="L2" s="9" t="s">
        <v>51</v>
      </c>
      <c r="M2" s="9" t="s">
        <v>14</v>
      </c>
      <c r="N2" s="13" t="s">
        <v>15</v>
      </c>
      <c r="O2" s="9" t="s">
        <v>16</v>
      </c>
      <c r="P2" s="13" t="s">
        <v>17</v>
      </c>
      <c r="Q2" s="9" t="s">
        <v>18</v>
      </c>
      <c r="R2" s="13" t="s">
        <v>19</v>
      </c>
      <c r="S2" s="9" t="s">
        <v>54</v>
      </c>
      <c r="T2" s="74"/>
      <c r="V2" s="55" t="s">
        <v>52</v>
      </c>
    </row>
    <row r="3" spans="1:35" x14ac:dyDescent="0.25">
      <c r="A3" s="54">
        <f>TIME(0,34,0)</f>
        <v>2.361111111111111E-2</v>
      </c>
      <c r="B3" s="54" t="s">
        <v>45</v>
      </c>
      <c r="C3" s="58">
        <v>1</v>
      </c>
      <c r="D3" s="61">
        <v>4.3283430084529995E-4</v>
      </c>
      <c r="E3" s="61">
        <v>6.558641975308642E-4</v>
      </c>
      <c r="F3" s="61">
        <v>8.9537774406943914E-4</v>
      </c>
      <c r="G3" s="61">
        <v>1.1351495726495725E-3</v>
      </c>
      <c r="H3" s="61">
        <v>1.3727390180878554E-3</v>
      </c>
      <c r="I3" s="61">
        <v>1.8738977072310405E-3</v>
      </c>
      <c r="J3" s="61">
        <v>2.3611111111111111E-3</v>
      </c>
      <c r="K3" s="61">
        <v>2.8550315732903402E-3</v>
      </c>
      <c r="L3" s="71">
        <f t="shared" ref="L3:L34" si="0">J3+U3</f>
        <v>2.5347222222222221E-3</v>
      </c>
      <c r="M3" s="68">
        <f>L3*140%</f>
        <v>3.5486111111111105E-3</v>
      </c>
      <c r="N3" s="68">
        <f>L3*130%</f>
        <v>3.2951388888888887E-3</v>
      </c>
      <c r="O3" s="68">
        <f>L3*120%</f>
        <v>3.0416666666666665E-3</v>
      </c>
      <c r="P3" s="68">
        <f>L3*115%</f>
        <v>2.9149305555555552E-3</v>
      </c>
      <c r="Q3" s="68">
        <f>L3*110%</f>
        <v>2.7881944444444447E-3</v>
      </c>
      <c r="R3" s="68">
        <f>L3*105%</f>
        <v>2.6614583333333334E-3</v>
      </c>
      <c r="S3" s="69">
        <f>L3</f>
        <v>2.5347222222222221E-3</v>
      </c>
      <c r="T3" s="75"/>
      <c r="U3" s="64">
        <v>1.7361111111111112E-4</v>
      </c>
      <c r="V3" s="61">
        <f t="shared" ref="V3:V34" si="1">J3</f>
        <v>2.3611111111111111E-3</v>
      </c>
      <c r="Z3" s="16"/>
    </row>
    <row r="4" spans="1:35" x14ac:dyDescent="0.25">
      <c r="A4" s="54">
        <f t="shared" ref="A4:A22" si="2">A3+TIME(0,0,10)</f>
        <v>2.372685185185185E-2</v>
      </c>
      <c r="B4" s="54" t="s">
        <v>45</v>
      </c>
      <c r="C4" s="58">
        <v>2</v>
      </c>
      <c r="D4" s="61">
        <v>4.3495603761414944E-4</v>
      </c>
      <c r="E4" s="61">
        <v>6.5907921810699581E-4</v>
      </c>
      <c r="F4" s="61">
        <v>8.9976685065801471E-4</v>
      </c>
      <c r="G4" s="61">
        <v>1.1407140313390311E-3</v>
      </c>
      <c r="H4" s="61">
        <v>1.3794681309216193E-3</v>
      </c>
      <c r="I4" s="61">
        <v>1.8830834803057024E-3</v>
      </c>
      <c r="J4" s="61">
        <v>2.3726851851851851E-3</v>
      </c>
      <c r="K4" s="61">
        <v>2.8690268261005866E-3</v>
      </c>
      <c r="L4" s="71">
        <f t="shared" si="0"/>
        <v>2.5462962962962961E-3</v>
      </c>
      <c r="M4" s="68">
        <f t="shared" ref="M4:M67" si="3">L4*140%</f>
        <v>3.5648148148148141E-3</v>
      </c>
      <c r="N4" s="68">
        <f t="shared" ref="N4:N67" si="4">L4*130%</f>
        <v>3.3101851851851851E-3</v>
      </c>
      <c r="O4" s="68">
        <f t="shared" ref="O4:O67" si="5">L4*120%</f>
        <v>3.0555555555555553E-3</v>
      </c>
      <c r="P4" s="68">
        <f t="shared" ref="P4:P67" si="6">L4*115%</f>
        <v>2.9282407407407404E-3</v>
      </c>
      <c r="Q4" s="68">
        <f t="shared" ref="Q4:Q67" si="7">L4*110%</f>
        <v>2.8009259259259259E-3</v>
      </c>
      <c r="R4" s="68">
        <f t="shared" ref="R4:R67" si="8">L4*105%</f>
        <v>2.673611111111111E-3</v>
      </c>
      <c r="S4" s="69">
        <f t="shared" ref="S4:S67" si="9">L4</f>
        <v>2.5462962962962961E-3</v>
      </c>
      <c r="T4" s="75"/>
      <c r="U4" s="64">
        <v>1.7361111111111112E-4</v>
      </c>
      <c r="V4" s="61">
        <f t="shared" si="1"/>
        <v>2.3726851851851851E-3</v>
      </c>
      <c r="Z4" s="16"/>
    </row>
    <row r="5" spans="1:35" x14ac:dyDescent="0.25">
      <c r="A5" s="54">
        <f t="shared" si="2"/>
        <v>2.3842592592592589E-2</v>
      </c>
      <c r="B5" s="54" t="s">
        <v>45</v>
      </c>
      <c r="C5" s="58">
        <v>3</v>
      </c>
      <c r="D5" s="61">
        <v>4.3707777438299888E-4</v>
      </c>
      <c r="E5" s="61">
        <v>6.6229423868312742E-4</v>
      </c>
      <c r="F5" s="61">
        <v>9.0415595724659039E-4</v>
      </c>
      <c r="G5" s="61">
        <v>1.1462784900284897E-3</v>
      </c>
      <c r="H5" s="61">
        <v>1.3861972437553831E-3</v>
      </c>
      <c r="I5" s="61">
        <v>1.8922692533803642E-3</v>
      </c>
      <c r="J5" s="61">
        <v>2.3842592592592587E-3</v>
      </c>
      <c r="K5" s="61">
        <v>2.883022078910833E-3</v>
      </c>
      <c r="L5" s="71">
        <f t="shared" si="0"/>
        <v>2.5578703703703696E-3</v>
      </c>
      <c r="M5" s="68">
        <f t="shared" si="3"/>
        <v>3.5810185185185172E-3</v>
      </c>
      <c r="N5" s="68">
        <f t="shared" si="4"/>
        <v>3.3252314814814807E-3</v>
      </c>
      <c r="O5" s="68">
        <f t="shared" si="5"/>
        <v>3.0694444444444437E-3</v>
      </c>
      <c r="P5" s="68">
        <f t="shared" si="6"/>
        <v>2.9415509259259247E-3</v>
      </c>
      <c r="Q5" s="68">
        <f t="shared" si="7"/>
        <v>2.8136574074074066E-3</v>
      </c>
      <c r="R5" s="68">
        <f t="shared" si="8"/>
        <v>2.6857638888888881E-3</v>
      </c>
      <c r="S5" s="69">
        <f t="shared" si="9"/>
        <v>2.5578703703703696E-3</v>
      </c>
      <c r="T5" s="75"/>
      <c r="U5" s="64">
        <v>1.7361111111111112E-4</v>
      </c>
      <c r="V5" s="61">
        <f t="shared" si="1"/>
        <v>2.3842592592592587E-3</v>
      </c>
      <c r="Z5" s="16"/>
    </row>
    <row r="6" spans="1:35" x14ac:dyDescent="0.25">
      <c r="A6" s="54">
        <f t="shared" si="2"/>
        <v>2.3958333333333328E-2</v>
      </c>
      <c r="B6" s="54" t="s">
        <v>45</v>
      </c>
      <c r="C6" s="58">
        <v>4</v>
      </c>
      <c r="D6" s="61">
        <v>4.3919951115184837E-4</v>
      </c>
      <c r="E6" s="61">
        <v>6.6550925925925914E-4</v>
      </c>
      <c r="F6" s="61">
        <v>9.0854506383516596E-4</v>
      </c>
      <c r="G6" s="61">
        <v>1.1518429487179485E-3</v>
      </c>
      <c r="H6" s="61">
        <v>1.3929263565891469E-3</v>
      </c>
      <c r="I6" s="61">
        <v>1.9014550264550261E-3</v>
      </c>
      <c r="J6" s="61">
        <v>2.3958333333333327E-3</v>
      </c>
      <c r="K6" s="61">
        <v>2.8970173317210799E-3</v>
      </c>
      <c r="L6" s="71">
        <f t="shared" si="0"/>
        <v>2.5694444444444436E-3</v>
      </c>
      <c r="M6" s="68">
        <f t="shared" si="3"/>
        <v>3.5972222222222208E-3</v>
      </c>
      <c r="N6" s="68">
        <f t="shared" si="4"/>
        <v>3.3402777777777766E-3</v>
      </c>
      <c r="O6" s="68">
        <f t="shared" si="5"/>
        <v>3.0833333333333325E-3</v>
      </c>
      <c r="P6" s="68">
        <f t="shared" si="6"/>
        <v>2.9548611111111099E-3</v>
      </c>
      <c r="Q6" s="68">
        <f t="shared" si="7"/>
        <v>2.8263888888888883E-3</v>
      </c>
      <c r="R6" s="68">
        <f t="shared" si="8"/>
        <v>2.6979166666666657E-3</v>
      </c>
      <c r="S6" s="69">
        <f t="shared" si="9"/>
        <v>2.5694444444444436E-3</v>
      </c>
      <c r="T6" s="75"/>
      <c r="U6" s="64">
        <v>1.7361111111111112E-4</v>
      </c>
      <c r="V6" s="61">
        <f t="shared" si="1"/>
        <v>2.3958333333333327E-3</v>
      </c>
      <c r="Z6" s="16"/>
      <c r="AA6" s="16"/>
      <c r="AB6" s="16"/>
      <c r="AF6" s="16"/>
      <c r="AG6" s="16"/>
      <c r="AH6" s="16"/>
      <c r="AI6" s="16"/>
    </row>
    <row r="7" spans="1:35" x14ac:dyDescent="0.25">
      <c r="A7" s="54">
        <f t="shared" si="2"/>
        <v>2.4074074074074067E-2</v>
      </c>
      <c r="B7" s="54" t="s">
        <v>45</v>
      </c>
      <c r="C7" s="58">
        <v>5</v>
      </c>
      <c r="D7" s="61">
        <v>4.4132124792069786E-4</v>
      </c>
      <c r="E7" s="61">
        <v>6.6872427983539074E-4</v>
      </c>
      <c r="F7" s="61">
        <v>9.1293417042374164E-4</v>
      </c>
      <c r="G7" s="61">
        <v>1.1574074074074071E-3</v>
      </c>
      <c r="H7" s="61">
        <v>1.399655469422911E-3</v>
      </c>
      <c r="I7" s="61">
        <v>1.910640799529688E-3</v>
      </c>
      <c r="J7" s="61">
        <v>2.4074074074074067E-3</v>
      </c>
      <c r="K7" s="61">
        <v>2.9110125845313263E-3</v>
      </c>
      <c r="L7" s="71">
        <f t="shared" si="0"/>
        <v>2.5810185185185176E-3</v>
      </c>
      <c r="M7" s="68">
        <f t="shared" si="3"/>
        <v>3.6134259259259244E-3</v>
      </c>
      <c r="N7" s="68">
        <f t="shared" si="4"/>
        <v>3.3553240740740731E-3</v>
      </c>
      <c r="O7" s="68">
        <f t="shared" si="5"/>
        <v>3.0972222222222213E-3</v>
      </c>
      <c r="P7" s="68">
        <f t="shared" si="6"/>
        <v>2.9681712962962951E-3</v>
      </c>
      <c r="Q7" s="68">
        <f t="shared" si="7"/>
        <v>2.8391203703703695E-3</v>
      </c>
      <c r="R7" s="68">
        <f t="shared" si="8"/>
        <v>2.7100694444444438E-3</v>
      </c>
      <c r="S7" s="69">
        <f t="shared" si="9"/>
        <v>2.5810185185185176E-3</v>
      </c>
      <c r="T7" s="75"/>
      <c r="U7" s="64">
        <v>1.7361111111111112E-4</v>
      </c>
      <c r="V7" s="61">
        <f t="shared" si="1"/>
        <v>2.4074074074074067E-3</v>
      </c>
      <c r="Z7" s="16"/>
      <c r="AA7" s="16"/>
      <c r="AB7" s="16"/>
      <c r="AF7" s="16"/>
      <c r="AG7" s="16"/>
      <c r="AH7" s="16"/>
      <c r="AI7" s="16"/>
    </row>
    <row r="8" spans="1:35" x14ac:dyDescent="0.25">
      <c r="A8" s="54">
        <f t="shared" si="2"/>
        <v>2.4189814814814806E-2</v>
      </c>
      <c r="B8" s="54" t="s">
        <v>45</v>
      </c>
      <c r="C8" s="58">
        <v>6</v>
      </c>
      <c r="D8" s="61">
        <v>4.4344298468954735E-4</v>
      </c>
      <c r="E8" s="61">
        <v>6.7193930041152235E-4</v>
      </c>
      <c r="F8" s="61">
        <v>9.1732327701231722E-4</v>
      </c>
      <c r="G8" s="61">
        <v>1.1629718660968657E-3</v>
      </c>
      <c r="H8" s="61">
        <v>1.4063845822566748E-3</v>
      </c>
      <c r="I8" s="61">
        <v>1.9198265726043497E-3</v>
      </c>
      <c r="J8" s="61">
        <v>2.4189814814814807E-3</v>
      </c>
      <c r="K8" s="61">
        <v>2.9250078373415727E-3</v>
      </c>
      <c r="L8" s="71">
        <f t="shared" si="0"/>
        <v>2.5925925925925917E-3</v>
      </c>
      <c r="M8" s="68">
        <f t="shared" si="3"/>
        <v>3.6296296296296281E-3</v>
      </c>
      <c r="N8" s="68">
        <f t="shared" si="4"/>
        <v>3.3703703703703691E-3</v>
      </c>
      <c r="O8" s="68">
        <f t="shared" si="5"/>
        <v>3.1111111111111101E-3</v>
      </c>
      <c r="P8" s="68">
        <f t="shared" si="6"/>
        <v>2.9814814814814804E-3</v>
      </c>
      <c r="Q8" s="68">
        <f t="shared" si="7"/>
        <v>2.8518518518518511E-3</v>
      </c>
      <c r="R8" s="68">
        <f t="shared" si="8"/>
        <v>2.7222222222222214E-3</v>
      </c>
      <c r="S8" s="69">
        <f t="shared" si="9"/>
        <v>2.5925925925925917E-3</v>
      </c>
      <c r="T8" s="75"/>
      <c r="U8" s="64">
        <v>1.7361111111111112E-4</v>
      </c>
      <c r="V8" s="61">
        <f t="shared" si="1"/>
        <v>2.4189814814814807E-3</v>
      </c>
      <c r="Z8" s="16"/>
      <c r="AA8" s="16"/>
      <c r="AB8" s="16"/>
      <c r="AF8" s="16"/>
      <c r="AG8" s="16"/>
      <c r="AH8" s="16"/>
      <c r="AI8" s="16"/>
    </row>
    <row r="9" spans="1:35" x14ac:dyDescent="0.25">
      <c r="A9" s="54">
        <f t="shared" si="2"/>
        <v>2.4305555555555546E-2</v>
      </c>
      <c r="B9" s="54" t="s">
        <v>45</v>
      </c>
      <c r="C9" s="58">
        <v>7</v>
      </c>
      <c r="D9" s="61">
        <v>4.4556472145839684E-4</v>
      </c>
      <c r="E9" s="61">
        <v>6.7515432098765407E-4</v>
      </c>
      <c r="F9" s="61">
        <v>9.217123836008929E-4</v>
      </c>
      <c r="G9" s="61">
        <v>1.1685363247863243E-3</v>
      </c>
      <c r="H9" s="61">
        <v>1.4131136950904387E-3</v>
      </c>
      <c r="I9" s="61">
        <v>1.9290123456790116E-3</v>
      </c>
      <c r="J9" s="61">
        <v>2.4305555555555547E-3</v>
      </c>
      <c r="K9" s="61">
        <v>2.9390030901518195E-3</v>
      </c>
      <c r="L9" s="72">
        <f t="shared" si="0"/>
        <v>2.5925925925925917E-3</v>
      </c>
      <c r="M9" s="68">
        <f t="shared" si="3"/>
        <v>3.6296296296296281E-3</v>
      </c>
      <c r="N9" s="68">
        <f t="shared" si="4"/>
        <v>3.3703703703703691E-3</v>
      </c>
      <c r="O9" s="68">
        <f t="shared" si="5"/>
        <v>3.1111111111111101E-3</v>
      </c>
      <c r="P9" s="68">
        <f t="shared" si="6"/>
        <v>2.9814814814814804E-3</v>
      </c>
      <c r="Q9" s="68">
        <f t="shared" si="7"/>
        <v>2.8518518518518511E-3</v>
      </c>
      <c r="R9" s="68">
        <f t="shared" si="8"/>
        <v>2.7222222222222214E-3</v>
      </c>
      <c r="S9" s="69">
        <f t="shared" si="9"/>
        <v>2.5925925925925917E-3</v>
      </c>
      <c r="T9" s="75"/>
      <c r="U9" s="64">
        <v>1.6203703703703703E-4</v>
      </c>
      <c r="V9" s="61">
        <f t="shared" si="1"/>
        <v>2.4305555555555547E-3</v>
      </c>
      <c r="Z9" s="16"/>
      <c r="AA9" s="16"/>
      <c r="AB9" s="16"/>
      <c r="AF9" s="16"/>
      <c r="AG9" s="16"/>
      <c r="AH9" s="16"/>
      <c r="AI9" s="16"/>
    </row>
    <row r="10" spans="1:35" x14ac:dyDescent="0.25">
      <c r="A10" s="54">
        <f t="shared" si="2"/>
        <v>2.4421296296296285E-2</v>
      </c>
      <c r="B10" s="54" t="s">
        <v>45</v>
      </c>
      <c r="C10" s="58">
        <v>8</v>
      </c>
      <c r="D10" s="61">
        <v>4.4768645822724633E-4</v>
      </c>
      <c r="E10" s="61">
        <v>6.7836934156378567E-4</v>
      </c>
      <c r="F10" s="61">
        <v>9.2610149018946847E-4</v>
      </c>
      <c r="G10" s="61">
        <v>1.1741007834757829E-3</v>
      </c>
      <c r="H10" s="61">
        <v>1.4198428079242027E-3</v>
      </c>
      <c r="I10" s="61">
        <v>1.9381981187536735E-3</v>
      </c>
      <c r="J10" s="61">
        <v>2.4421296296296283E-3</v>
      </c>
      <c r="K10" s="61">
        <v>2.9529983429620659E-3</v>
      </c>
      <c r="L10" s="71">
        <f t="shared" si="0"/>
        <v>2.6041666666666652E-3</v>
      </c>
      <c r="M10" s="68">
        <f t="shared" si="3"/>
        <v>3.6458333333333312E-3</v>
      </c>
      <c r="N10" s="68">
        <f t="shared" si="4"/>
        <v>3.385416666666665E-3</v>
      </c>
      <c r="O10" s="68">
        <f t="shared" si="5"/>
        <v>3.124999999999998E-3</v>
      </c>
      <c r="P10" s="68">
        <f t="shared" si="6"/>
        <v>2.9947916666666647E-3</v>
      </c>
      <c r="Q10" s="68">
        <f t="shared" si="7"/>
        <v>2.8645833333333318E-3</v>
      </c>
      <c r="R10" s="68">
        <f t="shared" si="8"/>
        <v>2.7343749999999985E-3</v>
      </c>
      <c r="S10" s="69">
        <f t="shared" si="9"/>
        <v>2.6041666666666652E-3</v>
      </c>
      <c r="T10" s="75"/>
      <c r="U10" s="64">
        <v>1.6203703703703703E-4</v>
      </c>
      <c r="V10" s="61">
        <f t="shared" si="1"/>
        <v>2.4421296296296283E-3</v>
      </c>
      <c r="Z10" s="16"/>
      <c r="AA10" s="16"/>
      <c r="AB10" s="16"/>
      <c r="AF10" s="16"/>
      <c r="AG10" s="16"/>
      <c r="AH10" s="16"/>
      <c r="AI10" s="16"/>
    </row>
    <row r="11" spans="1:35" x14ac:dyDescent="0.25">
      <c r="A11" s="54">
        <f t="shared" si="2"/>
        <v>2.4537037037037024E-2</v>
      </c>
      <c r="B11" s="54" t="s">
        <v>45</v>
      </c>
      <c r="C11" s="58">
        <v>9</v>
      </c>
      <c r="D11" s="61">
        <v>4.4980819499609577E-4</v>
      </c>
      <c r="E11" s="61">
        <v>6.8158436213991728E-4</v>
      </c>
      <c r="F11" s="61">
        <v>9.3049059677804415E-4</v>
      </c>
      <c r="G11" s="61">
        <v>1.1796652421652415E-3</v>
      </c>
      <c r="H11" s="61">
        <v>1.4265719207579666E-3</v>
      </c>
      <c r="I11" s="61">
        <v>1.9473838918283354E-3</v>
      </c>
      <c r="J11" s="61">
        <v>2.4537037037037023E-3</v>
      </c>
      <c r="K11" s="61">
        <v>2.9669935957723128E-3</v>
      </c>
      <c r="L11" s="71">
        <f t="shared" si="0"/>
        <v>2.6157407407407392E-3</v>
      </c>
      <c r="M11" s="68">
        <f t="shared" si="3"/>
        <v>3.6620370370370348E-3</v>
      </c>
      <c r="N11" s="68">
        <f t="shared" si="4"/>
        <v>3.400462962962961E-3</v>
      </c>
      <c r="O11" s="68">
        <f t="shared" si="5"/>
        <v>3.1388888888888868E-3</v>
      </c>
      <c r="P11" s="68">
        <f t="shared" si="6"/>
        <v>3.0081018518518499E-3</v>
      </c>
      <c r="Q11" s="68">
        <f t="shared" si="7"/>
        <v>2.8773148148148135E-3</v>
      </c>
      <c r="R11" s="68">
        <f t="shared" si="8"/>
        <v>2.7465277777777761E-3</v>
      </c>
      <c r="S11" s="69">
        <f t="shared" si="9"/>
        <v>2.6157407407407392E-3</v>
      </c>
      <c r="T11" s="75"/>
      <c r="U11" s="64">
        <v>1.6203703703703703E-4</v>
      </c>
      <c r="V11" s="61">
        <f t="shared" si="1"/>
        <v>2.4537037037037023E-3</v>
      </c>
      <c r="Z11" s="16"/>
      <c r="AA11" s="16"/>
      <c r="AB11" s="16"/>
      <c r="AF11" s="16"/>
      <c r="AG11" s="16"/>
      <c r="AH11" s="16"/>
      <c r="AI11" s="16"/>
    </row>
    <row r="12" spans="1:35" x14ac:dyDescent="0.25">
      <c r="A12" s="54">
        <f t="shared" si="2"/>
        <v>2.4652777777777763E-2</v>
      </c>
      <c r="B12" s="54" t="s">
        <v>45</v>
      </c>
      <c r="C12" s="58">
        <v>10</v>
      </c>
      <c r="D12" s="61">
        <v>4.5192993176494526E-4</v>
      </c>
      <c r="E12" s="61">
        <v>6.84799382716049E-4</v>
      </c>
      <c r="F12" s="61">
        <v>9.3487970336661973E-4</v>
      </c>
      <c r="G12" s="61">
        <v>1.1852297008547001E-3</v>
      </c>
      <c r="H12" s="61">
        <v>1.4333010335917304E-3</v>
      </c>
      <c r="I12" s="61">
        <v>1.9565696649029973E-3</v>
      </c>
      <c r="J12" s="61">
        <v>2.4652777777777763E-3</v>
      </c>
      <c r="K12" s="61">
        <v>2.9809888485825592E-3</v>
      </c>
      <c r="L12" s="71">
        <f t="shared" si="0"/>
        <v>2.6273148148148132E-3</v>
      </c>
      <c r="M12" s="68">
        <f t="shared" si="3"/>
        <v>3.6782407407407384E-3</v>
      </c>
      <c r="N12" s="68">
        <f t="shared" si="4"/>
        <v>3.4155092592592575E-3</v>
      </c>
      <c r="O12" s="68">
        <f t="shared" si="5"/>
        <v>3.1527777777777756E-3</v>
      </c>
      <c r="P12" s="68">
        <f t="shared" si="6"/>
        <v>3.0214120370370351E-3</v>
      </c>
      <c r="Q12" s="68">
        <f t="shared" si="7"/>
        <v>2.8900462962962946E-3</v>
      </c>
      <c r="R12" s="68">
        <f t="shared" si="8"/>
        <v>2.7586805555555542E-3</v>
      </c>
      <c r="S12" s="69">
        <f t="shared" si="9"/>
        <v>2.6273148148148132E-3</v>
      </c>
      <c r="T12" s="75"/>
      <c r="U12" s="64">
        <v>1.6203703703703703E-4</v>
      </c>
      <c r="V12" s="61">
        <f t="shared" si="1"/>
        <v>2.4652777777777763E-3</v>
      </c>
      <c r="Z12" s="16"/>
      <c r="AA12" s="16"/>
      <c r="AB12" s="16"/>
      <c r="AF12" s="16"/>
      <c r="AG12" s="16"/>
      <c r="AH12" s="16"/>
      <c r="AI12" s="16"/>
    </row>
    <row r="13" spans="1:35" x14ac:dyDescent="0.25">
      <c r="A13" s="54">
        <f t="shared" si="2"/>
        <v>2.4768518518518502E-2</v>
      </c>
      <c r="B13" s="54" t="s">
        <v>45</v>
      </c>
      <c r="C13" s="58">
        <v>11</v>
      </c>
      <c r="D13" s="61">
        <v>4.5405166853379475E-4</v>
      </c>
      <c r="E13" s="61">
        <v>6.8801440329218061E-4</v>
      </c>
      <c r="F13" s="61">
        <v>9.392688099551953E-4</v>
      </c>
      <c r="G13" s="61">
        <v>1.1907941595441587E-3</v>
      </c>
      <c r="H13" s="61">
        <v>1.4400301464254945E-3</v>
      </c>
      <c r="I13" s="61">
        <v>1.9657554379776589E-3</v>
      </c>
      <c r="J13" s="61">
        <v>2.4768518518518503E-3</v>
      </c>
      <c r="K13" s="61">
        <v>2.9949841013928056E-3</v>
      </c>
      <c r="L13" s="71">
        <f t="shared" si="0"/>
        <v>2.6388888888888872E-3</v>
      </c>
      <c r="M13" s="68">
        <f t="shared" si="3"/>
        <v>3.694444444444442E-3</v>
      </c>
      <c r="N13" s="68">
        <f t="shared" si="4"/>
        <v>3.4305555555555534E-3</v>
      </c>
      <c r="O13" s="68">
        <f t="shared" si="5"/>
        <v>3.1666666666666644E-3</v>
      </c>
      <c r="P13" s="68">
        <f t="shared" si="6"/>
        <v>3.0347222222222199E-3</v>
      </c>
      <c r="Q13" s="68">
        <f t="shared" si="7"/>
        <v>2.9027777777777763E-3</v>
      </c>
      <c r="R13" s="68">
        <f t="shared" si="8"/>
        <v>2.7708333333333317E-3</v>
      </c>
      <c r="S13" s="69">
        <f t="shared" si="9"/>
        <v>2.6388888888888872E-3</v>
      </c>
      <c r="T13" s="75"/>
      <c r="U13" s="64">
        <v>1.6203703703703703E-4</v>
      </c>
      <c r="V13" s="61">
        <f t="shared" si="1"/>
        <v>2.4768518518518503E-3</v>
      </c>
      <c r="Z13" s="16"/>
      <c r="AA13" s="16"/>
      <c r="AB13" s="16"/>
      <c r="AF13" s="16"/>
      <c r="AG13" s="16"/>
      <c r="AH13" s="16"/>
      <c r="AI13" s="16"/>
    </row>
    <row r="14" spans="1:35" x14ac:dyDescent="0.25">
      <c r="A14" s="54">
        <f t="shared" si="2"/>
        <v>2.4884259259259241E-2</v>
      </c>
      <c r="B14" s="54" t="s">
        <v>45</v>
      </c>
      <c r="C14" s="58">
        <v>12</v>
      </c>
      <c r="D14" s="61">
        <v>4.5617340530264424E-4</v>
      </c>
      <c r="E14" s="61">
        <v>6.9122942386831221E-4</v>
      </c>
      <c r="F14" s="61">
        <v>9.4365791654377098E-4</v>
      </c>
      <c r="G14" s="61">
        <v>1.1963586182336173E-3</v>
      </c>
      <c r="H14" s="61">
        <v>1.4467592592592583E-3</v>
      </c>
      <c r="I14" s="61">
        <v>1.9749412110523206E-3</v>
      </c>
      <c r="J14" s="61">
        <v>2.4884259259259243E-3</v>
      </c>
      <c r="K14" s="61">
        <v>3.0089793542030525E-3</v>
      </c>
      <c r="L14" s="71">
        <f t="shared" si="0"/>
        <v>2.6504629629629612E-3</v>
      </c>
      <c r="M14" s="68">
        <f t="shared" si="3"/>
        <v>3.7106481481481456E-3</v>
      </c>
      <c r="N14" s="68">
        <f t="shared" si="4"/>
        <v>3.4456018518518499E-3</v>
      </c>
      <c r="O14" s="68">
        <f t="shared" si="5"/>
        <v>3.1805555555555532E-3</v>
      </c>
      <c r="P14" s="68">
        <f t="shared" si="6"/>
        <v>3.0480324074074051E-3</v>
      </c>
      <c r="Q14" s="68">
        <f t="shared" si="7"/>
        <v>2.9155092592592574E-3</v>
      </c>
      <c r="R14" s="68">
        <f t="shared" si="8"/>
        <v>2.7829861111111093E-3</v>
      </c>
      <c r="S14" s="69">
        <f t="shared" si="9"/>
        <v>2.6504629629629612E-3</v>
      </c>
      <c r="T14" s="75"/>
      <c r="U14" s="64">
        <v>1.6203703703703703E-4</v>
      </c>
      <c r="V14" s="61">
        <f t="shared" si="1"/>
        <v>2.4884259259259243E-3</v>
      </c>
      <c r="Z14" s="16"/>
      <c r="AA14" s="16"/>
      <c r="AB14" s="16"/>
      <c r="AF14" s="16"/>
      <c r="AG14" s="16"/>
    </row>
    <row r="15" spans="1:35" x14ac:dyDescent="0.25">
      <c r="A15" s="54">
        <f t="shared" si="2"/>
        <v>2.4999999999999981E-2</v>
      </c>
      <c r="B15" s="54" t="s">
        <v>45</v>
      </c>
      <c r="C15" s="58">
        <v>13</v>
      </c>
      <c r="D15" s="61">
        <v>4.5829514207149373E-4</v>
      </c>
      <c r="E15" s="61">
        <v>6.9444444444444393E-4</v>
      </c>
      <c r="F15" s="61">
        <v>9.4804702313234655E-4</v>
      </c>
      <c r="G15" s="61">
        <v>1.2019230769230759E-3</v>
      </c>
      <c r="H15" s="61">
        <v>1.4534883720930222E-3</v>
      </c>
      <c r="I15" s="61">
        <v>1.9841269841269827E-3</v>
      </c>
      <c r="J15" s="61">
        <v>2.4999999999999979E-3</v>
      </c>
      <c r="K15" s="61">
        <v>3.0229746070132989E-3</v>
      </c>
      <c r="L15" s="71">
        <f t="shared" si="0"/>
        <v>2.6620370370370348E-3</v>
      </c>
      <c r="M15" s="68">
        <f t="shared" si="3"/>
        <v>3.7268518518518484E-3</v>
      </c>
      <c r="N15" s="68">
        <f t="shared" si="4"/>
        <v>3.4606481481481454E-3</v>
      </c>
      <c r="O15" s="68">
        <f t="shared" si="5"/>
        <v>3.1944444444444416E-3</v>
      </c>
      <c r="P15" s="68">
        <f t="shared" si="6"/>
        <v>3.0613425925925899E-3</v>
      </c>
      <c r="Q15" s="68">
        <f t="shared" si="7"/>
        <v>2.9282407407407386E-3</v>
      </c>
      <c r="R15" s="68">
        <f t="shared" si="8"/>
        <v>2.7951388888888865E-3</v>
      </c>
      <c r="S15" s="69">
        <f t="shared" si="9"/>
        <v>2.6620370370370348E-3</v>
      </c>
      <c r="T15" s="75"/>
      <c r="U15" s="64">
        <v>1.6203703703703703E-4</v>
      </c>
      <c r="V15" s="61">
        <f t="shared" si="1"/>
        <v>2.4999999999999979E-3</v>
      </c>
      <c r="Z15" s="16"/>
      <c r="AA15" s="16"/>
      <c r="AB15" s="16"/>
      <c r="AF15" s="16"/>
      <c r="AG15" s="16"/>
    </row>
    <row r="16" spans="1:35" x14ac:dyDescent="0.25">
      <c r="A16" s="54">
        <f t="shared" si="2"/>
        <v>2.511574074074072E-2</v>
      </c>
      <c r="B16" s="54" t="s">
        <v>45</v>
      </c>
      <c r="C16" s="58">
        <v>14</v>
      </c>
      <c r="D16" s="61">
        <v>4.6041687884034317E-4</v>
      </c>
      <c r="E16" s="61">
        <v>6.9765946502057554E-4</v>
      </c>
      <c r="F16" s="61">
        <v>9.5243612972092224E-4</v>
      </c>
      <c r="G16" s="61">
        <v>1.2074875356125345E-3</v>
      </c>
      <c r="H16" s="61">
        <v>1.460217484926786E-3</v>
      </c>
      <c r="I16" s="61">
        <v>1.9933127572016444E-3</v>
      </c>
      <c r="J16" s="61">
        <v>2.5115740740740719E-3</v>
      </c>
      <c r="K16" s="61">
        <v>3.0369698598235453E-3</v>
      </c>
      <c r="L16" s="71">
        <f t="shared" si="0"/>
        <v>2.6620370370370348E-3</v>
      </c>
      <c r="M16" s="68">
        <f t="shared" si="3"/>
        <v>3.7268518518518484E-3</v>
      </c>
      <c r="N16" s="68">
        <f t="shared" si="4"/>
        <v>3.4606481481481454E-3</v>
      </c>
      <c r="O16" s="68">
        <f t="shared" si="5"/>
        <v>3.1944444444444416E-3</v>
      </c>
      <c r="P16" s="68">
        <f t="shared" si="6"/>
        <v>3.0613425925925899E-3</v>
      </c>
      <c r="Q16" s="68">
        <f t="shared" si="7"/>
        <v>2.9282407407407386E-3</v>
      </c>
      <c r="R16" s="68">
        <f t="shared" si="8"/>
        <v>2.7951388888888865E-3</v>
      </c>
      <c r="S16" s="69">
        <f t="shared" si="9"/>
        <v>2.6620370370370348E-3</v>
      </c>
      <c r="T16" s="75"/>
      <c r="U16" s="64">
        <v>1.5046296296296297E-4</v>
      </c>
      <c r="V16" s="61">
        <f t="shared" si="1"/>
        <v>2.5115740740740719E-3</v>
      </c>
      <c r="Z16" s="16"/>
      <c r="AA16" s="16"/>
      <c r="AB16" s="16"/>
      <c r="AF16" s="16"/>
      <c r="AG16" s="16"/>
    </row>
    <row r="17" spans="1:33" x14ac:dyDescent="0.25">
      <c r="A17" s="54">
        <f t="shared" si="2"/>
        <v>2.5231481481481459E-2</v>
      </c>
      <c r="B17" s="54" t="s">
        <v>45</v>
      </c>
      <c r="C17" s="58">
        <v>15</v>
      </c>
      <c r="D17" s="61">
        <v>4.6253861560919266E-4</v>
      </c>
      <c r="E17" s="61">
        <v>7.0087448559670714E-4</v>
      </c>
      <c r="F17" s="61">
        <v>9.5682523630949781E-4</v>
      </c>
      <c r="G17" s="61">
        <v>1.2130519943019931E-3</v>
      </c>
      <c r="H17" s="61">
        <v>1.46694659776055E-3</v>
      </c>
      <c r="I17" s="61">
        <v>2.0024985302763065E-3</v>
      </c>
      <c r="J17" s="61">
        <v>2.5231481481481459E-3</v>
      </c>
      <c r="K17" s="61">
        <v>3.0509651126337922E-3</v>
      </c>
      <c r="L17" s="71">
        <f t="shared" si="0"/>
        <v>2.6736111111111088E-3</v>
      </c>
      <c r="M17" s="68">
        <f t="shared" si="3"/>
        <v>3.743055555555552E-3</v>
      </c>
      <c r="N17" s="68">
        <f t="shared" si="4"/>
        <v>3.4756944444444414E-3</v>
      </c>
      <c r="O17" s="68">
        <f t="shared" si="5"/>
        <v>3.2083333333333304E-3</v>
      </c>
      <c r="P17" s="68">
        <f t="shared" si="6"/>
        <v>3.0746527777777751E-3</v>
      </c>
      <c r="Q17" s="68">
        <f t="shared" si="7"/>
        <v>2.9409722222222198E-3</v>
      </c>
      <c r="R17" s="68">
        <f t="shared" si="8"/>
        <v>2.8072916666666645E-3</v>
      </c>
      <c r="S17" s="69">
        <f t="shared" si="9"/>
        <v>2.6736111111111088E-3</v>
      </c>
      <c r="T17" s="75"/>
      <c r="U17" s="64">
        <v>1.5046296296296297E-4</v>
      </c>
      <c r="V17" s="61">
        <f t="shared" si="1"/>
        <v>2.5231481481481459E-3</v>
      </c>
      <c r="Z17" s="16"/>
      <c r="AA17" s="16"/>
      <c r="AB17" s="16"/>
      <c r="AF17" s="16"/>
      <c r="AG17" s="16"/>
    </row>
    <row r="18" spans="1:33" x14ac:dyDescent="0.25">
      <c r="A18" s="54">
        <f t="shared" si="2"/>
        <v>2.5347222222222198E-2</v>
      </c>
      <c r="B18" s="54" t="s">
        <v>45</v>
      </c>
      <c r="C18" s="58">
        <v>16</v>
      </c>
      <c r="D18" s="61">
        <v>4.6466035237804215E-4</v>
      </c>
      <c r="E18" s="61">
        <v>7.0408950617283886E-4</v>
      </c>
      <c r="F18" s="61">
        <v>9.6121434289807349E-4</v>
      </c>
      <c r="G18" s="61">
        <v>1.2186164529914517E-3</v>
      </c>
      <c r="H18" s="61">
        <v>1.4736757105943139E-3</v>
      </c>
      <c r="I18" s="61">
        <v>2.0116843033509682E-3</v>
      </c>
      <c r="J18" s="61">
        <v>2.5347222222222199E-3</v>
      </c>
      <c r="K18" s="61">
        <v>3.0649603654440386E-3</v>
      </c>
      <c r="L18" s="72">
        <f t="shared" si="0"/>
        <v>2.6851851851851828E-3</v>
      </c>
      <c r="M18" s="68">
        <f t="shared" si="3"/>
        <v>3.7592592592592556E-3</v>
      </c>
      <c r="N18" s="68">
        <f t="shared" si="4"/>
        <v>3.4907407407407378E-3</v>
      </c>
      <c r="O18" s="68">
        <f t="shared" si="5"/>
        <v>3.2222222222222192E-3</v>
      </c>
      <c r="P18" s="68">
        <f t="shared" si="6"/>
        <v>3.0879629629629599E-3</v>
      </c>
      <c r="Q18" s="68">
        <f t="shared" si="7"/>
        <v>2.9537037037037014E-3</v>
      </c>
      <c r="R18" s="68">
        <f t="shared" si="8"/>
        <v>2.8194444444444421E-3</v>
      </c>
      <c r="S18" s="69">
        <f t="shared" si="9"/>
        <v>2.6851851851851828E-3</v>
      </c>
      <c r="T18" s="75"/>
      <c r="U18" s="64">
        <v>1.5046296296296297E-4</v>
      </c>
      <c r="V18" s="61">
        <f t="shared" si="1"/>
        <v>2.5347222222222199E-3</v>
      </c>
      <c r="Z18" s="16"/>
      <c r="AA18" s="16"/>
      <c r="AB18" s="16"/>
      <c r="AF18" s="16"/>
      <c r="AG18" s="16"/>
    </row>
    <row r="19" spans="1:33" x14ac:dyDescent="0.25">
      <c r="A19" s="54">
        <f t="shared" si="2"/>
        <v>2.5462962962962937E-2</v>
      </c>
      <c r="B19" s="54" t="s">
        <v>45</v>
      </c>
      <c r="C19" s="58">
        <v>17</v>
      </c>
      <c r="D19" s="61">
        <v>4.6678208914689164E-4</v>
      </c>
      <c r="E19" s="61">
        <v>7.0730452674897047E-4</v>
      </c>
      <c r="F19" s="61">
        <v>9.6560344948664906E-4</v>
      </c>
      <c r="G19" s="61">
        <v>1.2241809116809103E-3</v>
      </c>
      <c r="H19" s="61">
        <v>1.4804048234280777E-3</v>
      </c>
      <c r="I19" s="61">
        <v>2.0208700764256298E-3</v>
      </c>
      <c r="J19" s="61">
        <v>2.5462962962962939E-3</v>
      </c>
      <c r="K19" s="61">
        <v>3.078955618254285E-3</v>
      </c>
      <c r="L19" s="71">
        <f t="shared" si="0"/>
        <v>2.6967592592592568E-3</v>
      </c>
      <c r="M19" s="68">
        <f t="shared" si="3"/>
        <v>3.7754629629629592E-3</v>
      </c>
      <c r="N19" s="68">
        <f t="shared" si="4"/>
        <v>3.5057870370370338E-3</v>
      </c>
      <c r="O19" s="68">
        <f t="shared" si="5"/>
        <v>3.236111111111108E-3</v>
      </c>
      <c r="P19" s="68">
        <f t="shared" si="6"/>
        <v>3.1012731481481451E-3</v>
      </c>
      <c r="Q19" s="68">
        <f t="shared" si="7"/>
        <v>2.9664351851851826E-3</v>
      </c>
      <c r="R19" s="68">
        <f t="shared" si="8"/>
        <v>2.8315972222222197E-3</v>
      </c>
      <c r="S19" s="69">
        <f t="shared" si="9"/>
        <v>2.6967592592592568E-3</v>
      </c>
      <c r="T19" s="75"/>
      <c r="U19" s="64">
        <v>1.5046296296296297E-4</v>
      </c>
      <c r="V19" s="61">
        <f t="shared" si="1"/>
        <v>2.5462962962962939E-3</v>
      </c>
      <c r="Z19" s="16"/>
      <c r="AA19" s="16"/>
      <c r="AB19" s="16"/>
      <c r="AF19" s="16"/>
      <c r="AG19" s="16"/>
    </row>
    <row r="20" spans="1:33" x14ac:dyDescent="0.25">
      <c r="A20" s="54">
        <f t="shared" si="2"/>
        <v>2.5578703703703676E-2</v>
      </c>
      <c r="B20" s="54" t="s">
        <v>45</v>
      </c>
      <c r="C20" s="58">
        <v>18</v>
      </c>
      <c r="D20" s="61">
        <v>4.6890382591574113E-4</v>
      </c>
      <c r="E20" s="61">
        <v>7.1051954732510208E-4</v>
      </c>
      <c r="F20" s="61">
        <v>9.6999255607522475E-4</v>
      </c>
      <c r="G20" s="61">
        <v>1.2297453703703691E-3</v>
      </c>
      <c r="H20" s="61">
        <v>1.4871339362618418E-3</v>
      </c>
      <c r="I20" s="61">
        <v>2.030055849500292E-3</v>
      </c>
      <c r="J20" s="61">
        <v>2.5578703703703675E-3</v>
      </c>
      <c r="K20" s="61">
        <v>3.0929508710645318E-3</v>
      </c>
      <c r="L20" s="71">
        <f t="shared" si="0"/>
        <v>2.7083333333333304E-3</v>
      </c>
      <c r="M20" s="68">
        <f t="shared" si="3"/>
        <v>3.7916666666666624E-3</v>
      </c>
      <c r="N20" s="68">
        <f t="shared" si="4"/>
        <v>3.5208333333333298E-3</v>
      </c>
      <c r="O20" s="68">
        <f t="shared" si="5"/>
        <v>3.2499999999999964E-3</v>
      </c>
      <c r="P20" s="68">
        <f t="shared" si="6"/>
        <v>3.1145833333333299E-3</v>
      </c>
      <c r="Q20" s="68">
        <f t="shared" si="7"/>
        <v>2.9791666666666638E-3</v>
      </c>
      <c r="R20" s="68">
        <f t="shared" si="8"/>
        <v>2.8437499999999969E-3</v>
      </c>
      <c r="S20" s="69">
        <f t="shared" si="9"/>
        <v>2.7083333333333304E-3</v>
      </c>
      <c r="T20" s="75"/>
      <c r="U20" s="64">
        <v>1.5046296296296297E-4</v>
      </c>
      <c r="V20" s="61">
        <f t="shared" si="1"/>
        <v>2.5578703703703675E-3</v>
      </c>
    </row>
    <row r="21" spans="1:33" x14ac:dyDescent="0.25">
      <c r="A21" s="54">
        <f t="shared" si="2"/>
        <v>2.5694444444444416E-2</v>
      </c>
      <c r="B21" s="54" t="s">
        <v>45</v>
      </c>
      <c r="C21" s="58">
        <v>19</v>
      </c>
      <c r="D21" s="61">
        <v>4.7102556268459057E-4</v>
      </c>
      <c r="E21" s="61">
        <v>7.1373456790123379E-4</v>
      </c>
      <c r="F21" s="61">
        <v>9.7438166266380032E-4</v>
      </c>
      <c r="G21" s="61">
        <v>1.2353098290598277E-3</v>
      </c>
      <c r="H21" s="61">
        <v>1.4938630490956056E-3</v>
      </c>
      <c r="I21" s="61">
        <v>2.0392416225749536E-3</v>
      </c>
      <c r="J21" s="61">
        <v>2.5694444444444415E-3</v>
      </c>
      <c r="K21" s="61">
        <v>3.1069461238747782E-3</v>
      </c>
      <c r="L21" s="71">
        <f t="shared" si="0"/>
        <v>2.7199074074074044E-3</v>
      </c>
      <c r="M21" s="68">
        <f t="shared" si="3"/>
        <v>3.807870370370366E-3</v>
      </c>
      <c r="N21" s="68">
        <f t="shared" si="4"/>
        <v>3.5358796296296258E-3</v>
      </c>
      <c r="O21" s="68">
        <f t="shared" si="5"/>
        <v>3.2638888888888852E-3</v>
      </c>
      <c r="P21" s="68">
        <f t="shared" si="6"/>
        <v>3.1278935185185147E-3</v>
      </c>
      <c r="Q21" s="68">
        <f t="shared" si="7"/>
        <v>2.991898148148145E-3</v>
      </c>
      <c r="R21" s="68">
        <f t="shared" si="8"/>
        <v>2.8559027777777749E-3</v>
      </c>
      <c r="S21" s="69">
        <f t="shared" si="9"/>
        <v>2.7199074074074044E-3</v>
      </c>
      <c r="T21" s="75"/>
      <c r="U21" s="64">
        <v>1.5046296296296297E-4</v>
      </c>
      <c r="V21" s="61">
        <f t="shared" si="1"/>
        <v>2.5694444444444415E-3</v>
      </c>
    </row>
    <row r="22" spans="1:33" x14ac:dyDescent="0.25">
      <c r="A22" s="54">
        <f t="shared" si="2"/>
        <v>2.5810185185185155E-2</v>
      </c>
      <c r="B22" s="54" t="s">
        <v>45</v>
      </c>
      <c r="C22" s="58">
        <v>20</v>
      </c>
      <c r="D22" s="61">
        <v>4.7314729945344006E-4</v>
      </c>
      <c r="E22" s="61">
        <v>7.169495884773654E-4</v>
      </c>
      <c r="F22" s="61">
        <v>9.7877076925237589E-4</v>
      </c>
      <c r="G22" s="61">
        <v>1.2408742877492863E-3</v>
      </c>
      <c r="H22" s="61">
        <v>1.5005921619293695E-3</v>
      </c>
      <c r="I22" s="61">
        <v>2.0484273956496153E-3</v>
      </c>
      <c r="J22" s="61">
        <v>2.5810185185185155E-3</v>
      </c>
      <c r="K22" s="61">
        <v>3.1209413766850251E-3</v>
      </c>
      <c r="L22" s="71">
        <f t="shared" si="0"/>
        <v>2.7199074074074044E-3</v>
      </c>
      <c r="M22" s="68">
        <f t="shared" si="3"/>
        <v>3.807870370370366E-3</v>
      </c>
      <c r="N22" s="68">
        <f t="shared" si="4"/>
        <v>3.5358796296296258E-3</v>
      </c>
      <c r="O22" s="68">
        <f t="shared" si="5"/>
        <v>3.2638888888888852E-3</v>
      </c>
      <c r="P22" s="68">
        <f t="shared" si="6"/>
        <v>3.1278935185185147E-3</v>
      </c>
      <c r="Q22" s="68">
        <f t="shared" si="7"/>
        <v>2.991898148148145E-3</v>
      </c>
      <c r="R22" s="68">
        <f t="shared" si="8"/>
        <v>2.8559027777777749E-3</v>
      </c>
      <c r="S22" s="69">
        <f t="shared" si="9"/>
        <v>2.7199074074074044E-3</v>
      </c>
      <c r="T22" s="75"/>
      <c r="U22" s="64">
        <v>1.3888888888888889E-4</v>
      </c>
      <c r="V22" s="61">
        <f t="shared" si="1"/>
        <v>2.5810185185185155E-3</v>
      </c>
    </row>
    <row r="23" spans="1:33" x14ac:dyDescent="0.25">
      <c r="A23" s="18">
        <f>TIME(0,37,15)</f>
        <v>2.5868055555555557E-2</v>
      </c>
      <c r="B23" s="18" t="s">
        <v>46</v>
      </c>
      <c r="C23" s="58">
        <v>1</v>
      </c>
      <c r="D23" s="61">
        <v>4.742081678378654E-4</v>
      </c>
      <c r="E23" s="61">
        <v>7.1855709876543212E-4</v>
      </c>
      <c r="F23" s="61">
        <v>9.8096532254666503E-4</v>
      </c>
      <c r="G23" s="61">
        <v>1.2436565170940172E-3</v>
      </c>
      <c r="H23" s="61">
        <v>1.5039567183462534E-3</v>
      </c>
      <c r="I23" s="61">
        <v>2.0530202821869492E-3</v>
      </c>
      <c r="J23" s="61">
        <v>2.5868055555555557E-3</v>
      </c>
      <c r="K23" s="61">
        <v>3.127939003090152E-3</v>
      </c>
      <c r="L23" s="71">
        <f t="shared" si="0"/>
        <v>2.7256944444444446E-3</v>
      </c>
      <c r="M23" s="68">
        <f t="shared" si="3"/>
        <v>3.8159722222222223E-3</v>
      </c>
      <c r="N23" s="68">
        <f t="shared" si="4"/>
        <v>3.5434027777777781E-3</v>
      </c>
      <c r="O23" s="68">
        <f t="shared" si="5"/>
        <v>3.2708333333333335E-3</v>
      </c>
      <c r="P23" s="68">
        <f t="shared" si="6"/>
        <v>3.134548611111111E-3</v>
      </c>
      <c r="Q23" s="68">
        <f t="shared" si="7"/>
        <v>2.9982638888888893E-3</v>
      </c>
      <c r="R23" s="68">
        <f t="shared" si="8"/>
        <v>2.8619791666666672E-3</v>
      </c>
      <c r="S23" s="69">
        <f t="shared" si="9"/>
        <v>2.7256944444444446E-3</v>
      </c>
      <c r="T23" s="75"/>
      <c r="U23" s="64">
        <v>1.3888888888888889E-4</v>
      </c>
      <c r="V23" s="61">
        <f t="shared" si="1"/>
        <v>2.5868055555555557E-3</v>
      </c>
    </row>
    <row r="24" spans="1:33" x14ac:dyDescent="0.25">
      <c r="A24" s="18">
        <f t="shared" ref="A24:A42" si="10">A23+TIME(0,0,15)</f>
        <v>2.6041666666666668E-2</v>
      </c>
      <c r="B24" s="18" t="s">
        <v>46</v>
      </c>
      <c r="C24" s="58">
        <v>2</v>
      </c>
      <c r="D24" s="61">
        <v>4.7739077299113969E-4</v>
      </c>
      <c r="E24" s="61">
        <v>7.233796296296297E-4</v>
      </c>
      <c r="F24" s="61">
        <v>9.8754898242952856E-4</v>
      </c>
      <c r="G24" s="61">
        <v>1.2520032051282052E-3</v>
      </c>
      <c r="H24" s="61">
        <v>1.5140503875968993E-3</v>
      </c>
      <c r="I24" s="61">
        <v>2.0667989417989421E-3</v>
      </c>
      <c r="J24" s="61">
        <v>2.604166666666667E-3</v>
      </c>
      <c r="K24" s="61">
        <v>3.1489318823055223E-3</v>
      </c>
      <c r="L24" s="71">
        <f t="shared" si="0"/>
        <v>2.7430555555555559E-3</v>
      </c>
      <c r="M24" s="68">
        <f t="shared" si="3"/>
        <v>3.840277777777778E-3</v>
      </c>
      <c r="N24" s="68">
        <f t="shared" si="4"/>
        <v>3.5659722222222225E-3</v>
      </c>
      <c r="O24" s="68">
        <f t="shared" si="5"/>
        <v>3.2916666666666671E-3</v>
      </c>
      <c r="P24" s="68">
        <f t="shared" si="6"/>
        <v>3.154513888888889E-3</v>
      </c>
      <c r="Q24" s="68">
        <f t="shared" si="7"/>
        <v>3.0173611111111117E-3</v>
      </c>
      <c r="R24" s="68">
        <f t="shared" si="8"/>
        <v>2.8802083333333336E-3</v>
      </c>
      <c r="S24" s="69">
        <f t="shared" si="9"/>
        <v>2.7430555555555559E-3</v>
      </c>
      <c r="T24" s="75"/>
      <c r="U24" s="64">
        <v>1.3888888888888889E-4</v>
      </c>
      <c r="V24" s="61">
        <f t="shared" si="1"/>
        <v>2.604166666666667E-3</v>
      </c>
    </row>
    <row r="25" spans="1:33" x14ac:dyDescent="0.25">
      <c r="A25" s="18">
        <f t="shared" si="10"/>
        <v>2.6215277777777778E-2</v>
      </c>
      <c r="B25" s="18" t="s">
        <v>46</v>
      </c>
      <c r="C25" s="58">
        <v>3</v>
      </c>
      <c r="D25" s="61">
        <v>4.8057337814441393E-4</v>
      </c>
      <c r="E25" s="61">
        <v>7.2820216049382716E-4</v>
      </c>
      <c r="F25" s="61">
        <v>9.9413264231239208E-4</v>
      </c>
      <c r="G25" s="61">
        <v>1.2603498931623932E-3</v>
      </c>
      <c r="H25" s="61">
        <v>1.5241440568475454E-3</v>
      </c>
      <c r="I25" s="61">
        <v>2.0805776014109351E-3</v>
      </c>
      <c r="J25" s="61">
        <v>2.6215277777777777E-3</v>
      </c>
      <c r="K25" s="61">
        <v>3.1699247615208925E-3</v>
      </c>
      <c r="L25" s="71">
        <f t="shared" si="0"/>
        <v>2.7604166666666667E-3</v>
      </c>
      <c r="M25" s="68">
        <f t="shared" si="3"/>
        <v>3.8645833333333332E-3</v>
      </c>
      <c r="N25" s="68">
        <f t="shared" si="4"/>
        <v>3.588541666666667E-3</v>
      </c>
      <c r="O25" s="68">
        <f t="shared" si="5"/>
        <v>3.3124999999999999E-3</v>
      </c>
      <c r="P25" s="68">
        <f t="shared" si="6"/>
        <v>3.1744791666666666E-3</v>
      </c>
      <c r="Q25" s="68">
        <f t="shared" si="7"/>
        <v>3.0364583333333337E-3</v>
      </c>
      <c r="R25" s="68">
        <f t="shared" si="8"/>
        <v>2.8984375E-3</v>
      </c>
      <c r="S25" s="69">
        <f t="shared" si="9"/>
        <v>2.7604166666666667E-3</v>
      </c>
      <c r="T25" s="75"/>
      <c r="U25" s="64">
        <v>1.3888888888888889E-4</v>
      </c>
      <c r="V25" s="61">
        <f t="shared" si="1"/>
        <v>2.6215277777777777E-3</v>
      </c>
    </row>
    <row r="26" spans="1:33" x14ac:dyDescent="0.25">
      <c r="A26" s="18">
        <f t="shared" si="10"/>
        <v>2.6388888888888889E-2</v>
      </c>
      <c r="B26" s="18" t="s">
        <v>46</v>
      </c>
      <c r="C26" s="58">
        <v>4</v>
      </c>
      <c r="D26" s="61">
        <v>4.8375598329768817E-4</v>
      </c>
      <c r="E26" s="61">
        <v>7.3302469135802474E-4</v>
      </c>
      <c r="F26" s="61">
        <v>1.0007163021952556E-3</v>
      </c>
      <c r="G26" s="61">
        <v>1.2686965811965812E-3</v>
      </c>
      <c r="H26" s="61">
        <v>1.5342377260981913E-3</v>
      </c>
      <c r="I26" s="61">
        <v>2.0943562610229276E-3</v>
      </c>
      <c r="J26" s="61">
        <v>2.638888888888889E-3</v>
      </c>
      <c r="K26" s="61">
        <v>3.1909176407362624E-3</v>
      </c>
      <c r="L26" s="72">
        <f t="shared" si="0"/>
        <v>2.7777777777777779E-3</v>
      </c>
      <c r="M26" s="68">
        <f t="shared" si="3"/>
        <v>3.8888888888888888E-3</v>
      </c>
      <c r="N26" s="68">
        <f t="shared" si="4"/>
        <v>3.6111111111111114E-3</v>
      </c>
      <c r="O26" s="68">
        <f t="shared" si="5"/>
        <v>3.3333333333333335E-3</v>
      </c>
      <c r="P26" s="68">
        <f t="shared" si="6"/>
        <v>3.1944444444444442E-3</v>
      </c>
      <c r="Q26" s="68">
        <f t="shared" si="7"/>
        <v>3.0555555555555557E-3</v>
      </c>
      <c r="R26" s="68">
        <f t="shared" si="8"/>
        <v>2.9166666666666668E-3</v>
      </c>
      <c r="S26" s="69">
        <f t="shared" si="9"/>
        <v>2.7777777777777779E-3</v>
      </c>
      <c r="T26" s="75"/>
      <c r="U26" s="64">
        <v>1.3888888888888889E-4</v>
      </c>
      <c r="V26" s="61">
        <f t="shared" si="1"/>
        <v>2.638888888888889E-3</v>
      </c>
    </row>
    <row r="27" spans="1:33" x14ac:dyDescent="0.25">
      <c r="A27" s="18">
        <f t="shared" si="10"/>
        <v>2.6562499999999999E-2</v>
      </c>
      <c r="B27" s="18" t="s">
        <v>46</v>
      </c>
      <c r="C27" s="58">
        <v>5</v>
      </c>
      <c r="D27" s="61">
        <v>4.8693858845096246E-4</v>
      </c>
      <c r="E27" s="61">
        <v>7.378472222222222E-4</v>
      </c>
      <c r="F27" s="61">
        <v>1.0072999620781189E-3</v>
      </c>
      <c r="G27" s="61">
        <v>1.2770432692307692E-3</v>
      </c>
      <c r="H27" s="61">
        <v>1.5443313953488371E-3</v>
      </c>
      <c r="I27" s="61">
        <v>2.1081349206349205E-3</v>
      </c>
      <c r="J27" s="61">
        <v>2.6562499999999998E-3</v>
      </c>
      <c r="K27" s="61">
        <v>3.2119105199516326E-3</v>
      </c>
      <c r="L27" s="71">
        <f t="shared" si="0"/>
        <v>2.7835648148148147E-3</v>
      </c>
      <c r="M27" s="68">
        <f t="shared" si="3"/>
        <v>3.8969907407407404E-3</v>
      </c>
      <c r="N27" s="68">
        <f t="shared" si="4"/>
        <v>3.6186342592592594E-3</v>
      </c>
      <c r="O27" s="68">
        <f t="shared" si="5"/>
        <v>3.3402777777777775E-3</v>
      </c>
      <c r="P27" s="68">
        <f t="shared" si="6"/>
        <v>3.2010995370370366E-3</v>
      </c>
      <c r="Q27" s="68">
        <f t="shared" si="7"/>
        <v>3.0619212962962965E-3</v>
      </c>
      <c r="R27" s="68">
        <f t="shared" si="8"/>
        <v>2.9227430555555556E-3</v>
      </c>
      <c r="S27" s="69">
        <f t="shared" si="9"/>
        <v>2.7835648148148147E-3</v>
      </c>
      <c r="T27" s="75"/>
      <c r="U27" s="64">
        <v>1.273148148148148E-4</v>
      </c>
      <c r="V27" s="61">
        <f t="shared" si="1"/>
        <v>2.6562499999999998E-3</v>
      </c>
    </row>
    <row r="28" spans="1:33" x14ac:dyDescent="0.25">
      <c r="A28" s="18">
        <f t="shared" si="10"/>
        <v>2.673611111111111E-2</v>
      </c>
      <c r="B28" s="18" t="s">
        <v>46</v>
      </c>
      <c r="C28" s="58">
        <v>6</v>
      </c>
      <c r="D28" s="61">
        <v>4.9012119360423664E-4</v>
      </c>
      <c r="E28" s="61">
        <v>7.4266975308641967E-4</v>
      </c>
      <c r="F28" s="61">
        <v>1.0138836219609824E-3</v>
      </c>
      <c r="G28" s="61">
        <v>1.2853899572649573E-3</v>
      </c>
      <c r="H28" s="61">
        <v>1.5544250645994832E-3</v>
      </c>
      <c r="I28" s="61">
        <v>2.1219135802469135E-3</v>
      </c>
      <c r="J28" s="61">
        <v>2.673611111111111E-3</v>
      </c>
      <c r="K28" s="61">
        <v>3.2329033991670025E-3</v>
      </c>
      <c r="L28" s="71">
        <f t="shared" si="0"/>
        <v>2.8009259259259259E-3</v>
      </c>
      <c r="M28" s="68">
        <f t="shared" si="3"/>
        <v>3.921296296296296E-3</v>
      </c>
      <c r="N28" s="68">
        <f t="shared" si="4"/>
        <v>3.6412037037037038E-3</v>
      </c>
      <c r="O28" s="68">
        <f t="shared" si="5"/>
        <v>3.3611111111111112E-3</v>
      </c>
      <c r="P28" s="68">
        <f t="shared" si="6"/>
        <v>3.2210648148148146E-3</v>
      </c>
      <c r="Q28" s="68">
        <f t="shared" si="7"/>
        <v>3.0810185185185185E-3</v>
      </c>
      <c r="R28" s="68">
        <f t="shared" si="8"/>
        <v>2.9409722222222224E-3</v>
      </c>
      <c r="S28" s="69">
        <f t="shared" si="9"/>
        <v>2.8009259259259259E-3</v>
      </c>
      <c r="T28" s="75"/>
      <c r="U28" s="64">
        <v>1.273148148148148E-4</v>
      </c>
      <c r="V28" s="61">
        <f t="shared" si="1"/>
        <v>2.673611111111111E-3</v>
      </c>
    </row>
    <row r="29" spans="1:33" x14ac:dyDescent="0.25">
      <c r="A29" s="18">
        <f t="shared" si="10"/>
        <v>2.690972222222222E-2</v>
      </c>
      <c r="B29" s="18" t="s">
        <v>46</v>
      </c>
      <c r="C29" s="58">
        <v>7</v>
      </c>
      <c r="D29" s="61">
        <v>4.9330379875751093E-4</v>
      </c>
      <c r="E29" s="61">
        <v>7.4749228395061724E-4</v>
      </c>
      <c r="F29" s="61">
        <v>1.020467281843846E-3</v>
      </c>
      <c r="G29" s="61">
        <v>1.2937366452991453E-3</v>
      </c>
      <c r="H29" s="61">
        <v>1.5645187338501291E-3</v>
      </c>
      <c r="I29" s="61">
        <v>2.1356922398589064E-3</v>
      </c>
      <c r="J29" s="61">
        <v>2.6909722222222222E-3</v>
      </c>
      <c r="K29" s="61">
        <v>3.2538962783823728E-3</v>
      </c>
      <c r="L29" s="71">
        <f t="shared" si="0"/>
        <v>2.8182870370370371E-3</v>
      </c>
      <c r="M29" s="68">
        <f t="shared" si="3"/>
        <v>3.945601851851852E-3</v>
      </c>
      <c r="N29" s="68">
        <f t="shared" si="4"/>
        <v>3.6637731481481482E-3</v>
      </c>
      <c r="O29" s="68">
        <f t="shared" si="5"/>
        <v>3.3819444444444444E-3</v>
      </c>
      <c r="P29" s="68">
        <f t="shared" si="6"/>
        <v>3.2410300925925922E-3</v>
      </c>
      <c r="Q29" s="68">
        <f t="shared" si="7"/>
        <v>3.100115740740741E-3</v>
      </c>
      <c r="R29" s="68">
        <f t="shared" si="8"/>
        <v>2.9592013888888893E-3</v>
      </c>
      <c r="S29" s="69">
        <f t="shared" si="9"/>
        <v>2.8182870370370371E-3</v>
      </c>
      <c r="T29" s="75"/>
      <c r="U29" s="64">
        <v>1.273148148148148E-4</v>
      </c>
      <c r="V29" s="61">
        <f t="shared" si="1"/>
        <v>2.6909722222222222E-3</v>
      </c>
    </row>
    <row r="30" spans="1:33" x14ac:dyDescent="0.25">
      <c r="A30" s="18">
        <f t="shared" si="10"/>
        <v>2.7083333333333331E-2</v>
      </c>
      <c r="B30" s="18" t="s">
        <v>46</v>
      </c>
      <c r="C30" s="58">
        <v>8</v>
      </c>
      <c r="D30" s="61">
        <v>4.9648640391078522E-4</v>
      </c>
      <c r="E30" s="61">
        <v>7.5231481481481471E-4</v>
      </c>
      <c r="F30" s="61">
        <v>1.0270509417267095E-3</v>
      </c>
      <c r="G30" s="61">
        <v>1.3020833333333333E-3</v>
      </c>
      <c r="H30" s="61">
        <v>1.5746124031007752E-3</v>
      </c>
      <c r="I30" s="61">
        <v>2.1494708994708994E-3</v>
      </c>
      <c r="J30" s="61">
        <v>2.708333333333333E-3</v>
      </c>
      <c r="K30" s="61">
        <v>3.2748891575977426E-3</v>
      </c>
      <c r="L30" s="71">
        <f t="shared" si="0"/>
        <v>2.8356481481481479E-3</v>
      </c>
      <c r="M30" s="68">
        <f t="shared" si="3"/>
        <v>3.9699074074074072E-3</v>
      </c>
      <c r="N30" s="68">
        <f t="shared" si="4"/>
        <v>3.6863425925925922E-3</v>
      </c>
      <c r="O30" s="68">
        <f t="shared" si="5"/>
        <v>3.4027777777777776E-3</v>
      </c>
      <c r="P30" s="68">
        <f t="shared" si="6"/>
        <v>3.2609953703703698E-3</v>
      </c>
      <c r="Q30" s="68">
        <f t="shared" si="7"/>
        <v>3.119212962962963E-3</v>
      </c>
      <c r="R30" s="68">
        <f t="shared" si="8"/>
        <v>2.9774305555555552E-3</v>
      </c>
      <c r="S30" s="69">
        <f t="shared" si="9"/>
        <v>2.8356481481481479E-3</v>
      </c>
      <c r="T30" s="75"/>
      <c r="U30" s="64">
        <v>1.273148148148148E-4</v>
      </c>
      <c r="V30" s="61">
        <f t="shared" si="1"/>
        <v>2.708333333333333E-3</v>
      </c>
    </row>
    <row r="31" spans="1:33" x14ac:dyDescent="0.25">
      <c r="A31" s="18">
        <f t="shared" si="10"/>
        <v>2.7256944444444441E-2</v>
      </c>
      <c r="B31" s="18" t="s">
        <v>46</v>
      </c>
      <c r="C31" s="58">
        <v>9</v>
      </c>
      <c r="D31" s="61">
        <v>4.996690090640594E-4</v>
      </c>
      <c r="E31" s="61">
        <v>7.5713734567901228E-4</v>
      </c>
      <c r="F31" s="61">
        <v>1.033634601609573E-3</v>
      </c>
      <c r="G31" s="61">
        <v>1.3104300213675213E-3</v>
      </c>
      <c r="H31" s="61">
        <v>1.584706072351421E-3</v>
      </c>
      <c r="I31" s="61">
        <v>2.1632495590828923E-3</v>
      </c>
      <c r="J31" s="61">
        <v>2.7256944444444442E-3</v>
      </c>
      <c r="K31" s="61">
        <v>3.2958820368131129E-3</v>
      </c>
      <c r="L31" s="71">
        <f t="shared" si="0"/>
        <v>2.8530092592592591E-3</v>
      </c>
      <c r="M31" s="68">
        <f t="shared" si="3"/>
        <v>3.9942129629629624E-3</v>
      </c>
      <c r="N31" s="68">
        <f t="shared" si="4"/>
        <v>3.708912037037037E-3</v>
      </c>
      <c r="O31" s="68">
        <f t="shared" si="5"/>
        <v>3.4236111111111108E-3</v>
      </c>
      <c r="P31" s="68">
        <f t="shared" si="6"/>
        <v>3.2809606481481479E-3</v>
      </c>
      <c r="Q31" s="68">
        <f t="shared" si="7"/>
        <v>3.1383101851851854E-3</v>
      </c>
      <c r="R31" s="68">
        <f t="shared" si="8"/>
        <v>2.995659722222222E-3</v>
      </c>
      <c r="S31" s="69">
        <f t="shared" si="9"/>
        <v>2.8530092592592591E-3</v>
      </c>
      <c r="T31" s="75"/>
      <c r="U31" s="64">
        <v>1.273148148148148E-4</v>
      </c>
      <c r="V31" s="61">
        <f t="shared" si="1"/>
        <v>2.7256944444444442E-3</v>
      </c>
    </row>
    <row r="32" spans="1:33" x14ac:dyDescent="0.25">
      <c r="A32" s="18">
        <f t="shared" si="10"/>
        <v>2.7430555555555552E-2</v>
      </c>
      <c r="B32" s="18" t="s">
        <v>46</v>
      </c>
      <c r="C32" s="58">
        <v>10</v>
      </c>
      <c r="D32" s="61">
        <v>5.0285161421733369E-4</v>
      </c>
      <c r="E32" s="61">
        <v>7.6195987654320975E-4</v>
      </c>
      <c r="F32" s="61">
        <v>1.0402182614924365E-3</v>
      </c>
      <c r="G32" s="61">
        <v>1.3187767094017093E-3</v>
      </c>
      <c r="H32" s="61">
        <v>1.5947997416020671E-3</v>
      </c>
      <c r="I32" s="61">
        <v>2.1770282186948852E-3</v>
      </c>
      <c r="J32" s="61">
        <v>2.743055555555555E-3</v>
      </c>
      <c r="K32" s="61">
        <v>3.3168749160284827E-3</v>
      </c>
      <c r="L32" s="72">
        <f t="shared" si="0"/>
        <v>2.8703703703703699E-3</v>
      </c>
      <c r="M32" s="68">
        <f t="shared" si="3"/>
        <v>4.0185185185185176E-3</v>
      </c>
      <c r="N32" s="68">
        <f t="shared" si="4"/>
        <v>3.731481481481481E-3</v>
      </c>
      <c r="O32" s="68">
        <f t="shared" si="5"/>
        <v>3.444444444444444E-3</v>
      </c>
      <c r="P32" s="68">
        <f t="shared" si="6"/>
        <v>3.300925925925925E-3</v>
      </c>
      <c r="Q32" s="68">
        <f t="shared" si="7"/>
        <v>3.157407407407407E-3</v>
      </c>
      <c r="R32" s="68">
        <f t="shared" si="8"/>
        <v>3.0138888888888884E-3</v>
      </c>
      <c r="S32" s="69">
        <f t="shared" si="9"/>
        <v>2.8703703703703699E-3</v>
      </c>
      <c r="T32" s="75"/>
      <c r="U32" s="64">
        <v>1.273148148148148E-4</v>
      </c>
      <c r="V32" s="61">
        <f t="shared" si="1"/>
        <v>2.743055555555555E-3</v>
      </c>
    </row>
    <row r="33" spans="1:22" x14ac:dyDescent="0.25">
      <c r="A33" s="18">
        <f t="shared" si="10"/>
        <v>2.7604166666666662E-2</v>
      </c>
      <c r="B33" s="18" t="s">
        <v>46</v>
      </c>
      <c r="C33" s="58">
        <v>11</v>
      </c>
      <c r="D33" s="61">
        <v>5.0603421937060798E-4</v>
      </c>
      <c r="E33" s="61">
        <v>7.6678240740740732E-4</v>
      </c>
      <c r="F33" s="61">
        <v>1.0468019213753E-3</v>
      </c>
      <c r="G33" s="61">
        <v>1.3271233974358973E-3</v>
      </c>
      <c r="H33" s="61">
        <v>1.604893410852713E-3</v>
      </c>
      <c r="I33" s="61">
        <v>2.1908068783068782E-3</v>
      </c>
      <c r="J33" s="61">
        <v>2.7604166666666662E-3</v>
      </c>
      <c r="K33" s="61">
        <v>3.337867795243853E-3</v>
      </c>
      <c r="L33" s="71">
        <f t="shared" si="0"/>
        <v>2.8877314814814811E-3</v>
      </c>
      <c r="M33" s="68">
        <f t="shared" si="3"/>
        <v>4.0428240740740737E-3</v>
      </c>
      <c r="N33" s="68">
        <f t="shared" si="4"/>
        <v>3.7540509259259254E-3</v>
      </c>
      <c r="O33" s="68">
        <f t="shared" si="5"/>
        <v>3.4652777777777772E-3</v>
      </c>
      <c r="P33" s="68">
        <f t="shared" si="6"/>
        <v>3.3208912037037031E-3</v>
      </c>
      <c r="Q33" s="68">
        <f t="shared" si="7"/>
        <v>3.1765046296296294E-3</v>
      </c>
      <c r="R33" s="68">
        <f t="shared" si="8"/>
        <v>3.0321180555555553E-3</v>
      </c>
      <c r="S33" s="69">
        <f t="shared" si="9"/>
        <v>2.8877314814814811E-3</v>
      </c>
      <c r="T33" s="75"/>
      <c r="U33" s="64">
        <v>1.273148148148148E-4</v>
      </c>
      <c r="V33" s="61">
        <f t="shared" si="1"/>
        <v>2.7604166666666662E-3</v>
      </c>
    </row>
    <row r="34" spans="1:22" x14ac:dyDescent="0.25">
      <c r="A34" s="18">
        <f t="shared" si="10"/>
        <v>2.7777777777777773E-2</v>
      </c>
      <c r="B34" s="18" t="s">
        <v>46</v>
      </c>
      <c r="C34" s="58">
        <v>12</v>
      </c>
      <c r="D34" s="61">
        <v>5.0921682452388217E-4</v>
      </c>
      <c r="E34" s="61">
        <v>7.7160493827160479E-4</v>
      </c>
      <c r="F34" s="61">
        <v>1.0533855812581636E-3</v>
      </c>
      <c r="G34" s="61">
        <v>1.3354700854700853E-3</v>
      </c>
      <c r="H34" s="61">
        <v>1.6149870801033589E-3</v>
      </c>
      <c r="I34" s="61">
        <v>2.2045855379188711E-3</v>
      </c>
      <c r="J34" s="61">
        <v>2.7777777777777775E-3</v>
      </c>
      <c r="K34" s="61">
        <v>3.3588606744592228E-3</v>
      </c>
      <c r="L34" s="71">
        <f t="shared" si="0"/>
        <v>2.9050925925925924E-3</v>
      </c>
      <c r="M34" s="68">
        <f t="shared" si="3"/>
        <v>4.0671296296296289E-3</v>
      </c>
      <c r="N34" s="68">
        <f t="shared" si="4"/>
        <v>3.7766203703703703E-3</v>
      </c>
      <c r="O34" s="68">
        <f t="shared" si="5"/>
        <v>3.4861111111111108E-3</v>
      </c>
      <c r="P34" s="68">
        <f t="shared" si="6"/>
        <v>3.3408564814814811E-3</v>
      </c>
      <c r="Q34" s="68">
        <f t="shared" si="7"/>
        <v>3.1956018518518518E-3</v>
      </c>
      <c r="R34" s="68">
        <f t="shared" si="8"/>
        <v>3.0503472222222221E-3</v>
      </c>
      <c r="S34" s="69">
        <f t="shared" si="9"/>
        <v>2.9050925925925924E-3</v>
      </c>
      <c r="T34" s="75"/>
      <c r="U34" s="64">
        <v>1.273148148148148E-4</v>
      </c>
      <c r="V34" s="61">
        <f t="shared" si="1"/>
        <v>2.7777777777777775E-3</v>
      </c>
    </row>
    <row r="35" spans="1:22" x14ac:dyDescent="0.25">
      <c r="A35" s="18">
        <f t="shared" si="10"/>
        <v>2.7951388888888883E-2</v>
      </c>
      <c r="B35" s="18" t="s">
        <v>46</v>
      </c>
      <c r="C35" s="58">
        <v>13</v>
      </c>
      <c r="D35" s="61">
        <v>5.1239942967715646E-4</v>
      </c>
      <c r="E35" s="61">
        <v>7.7642746913580236E-4</v>
      </c>
      <c r="F35" s="61">
        <v>1.0599692411410271E-3</v>
      </c>
      <c r="G35" s="61">
        <v>1.3438167735042733E-3</v>
      </c>
      <c r="H35" s="61">
        <v>1.6250807493540049E-3</v>
      </c>
      <c r="I35" s="61">
        <v>2.2183641975308636E-3</v>
      </c>
      <c r="J35" s="61">
        <v>2.7951388888888882E-3</v>
      </c>
      <c r="K35" s="61">
        <v>3.3798535536745931E-3</v>
      </c>
      <c r="L35" s="71">
        <f t="shared" ref="L35:L66" si="11">J35+U35</f>
        <v>2.9224537037037032E-3</v>
      </c>
      <c r="M35" s="68">
        <f t="shared" si="3"/>
        <v>4.0914351851851841E-3</v>
      </c>
      <c r="N35" s="68">
        <f t="shared" si="4"/>
        <v>3.7991898148148143E-3</v>
      </c>
      <c r="O35" s="68">
        <f t="shared" si="5"/>
        <v>3.5069444444444436E-3</v>
      </c>
      <c r="P35" s="68">
        <f t="shared" si="6"/>
        <v>3.3608217592592583E-3</v>
      </c>
      <c r="Q35" s="68">
        <f t="shared" si="7"/>
        <v>3.2146990740740738E-3</v>
      </c>
      <c r="R35" s="68">
        <f t="shared" si="8"/>
        <v>3.0685763888888885E-3</v>
      </c>
      <c r="S35" s="69">
        <f t="shared" si="9"/>
        <v>2.9224537037037032E-3</v>
      </c>
      <c r="T35" s="75"/>
      <c r="U35" s="64">
        <v>1.273148148148148E-4</v>
      </c>
      <c r="V35" s="61">
        <f t="shared" ref="V35:V66" si="12">J35</f>
        <v>2.7951388888888882E-3</v>
      </c>
    </row>
    <row r="36" spans="1:22" x14ac:dyDescent="0.25">
      <c r="A36" s="18">
        <f t="shared" si="10"/>
        <v>2.8124999999999994E-2</v>
      </c>
      <c r="B36" s="18" t="s">
        <v>46</v>
      </c>
      <c r="C36" s="58">
        <v>14</v>
      </c>
      <c r="D36" s="61">
        <v>5.1558203483043075E-4</v>
      </c>
      <c r="E36" s="61">
        <v>7.8124999999999983E-4</v>
      </c>
      <c r="F36" s="61">
        <v>1.0665529010238906E-3</v>
      </c>
      <c r="G36" s="61">
        <v>1.3521634615384613E-3</v>
      </c>
      <c r="H36" s="61">
        <v>1.6351744186046508E-3</v>
      </c>
      <c r="I36" s="61">
        <v>2.2321428571428566E-3</v>
      </c>
      <c r="J36" s="61">
        <v>2.8124999999999995E-3</v>
      </c>
      <c r="K36" s="61">
        <v>3.4008464328899629E-3</v>
      </c>
      <c r="L36" s="71">
        <f t="shared" si="11"/>
        <v>2.9398148148148144E-3</v>
      </c>
      <c r="M36" s="68">
        <f t="shared" si="3"/>
        <v>4.1157407407407401E-3</v>
      </c>
      <c r="N36" s="68">
        <f t="shared" si="4"/>
        <v>3.8217592592592587E-3</v>
      </c>
      <c r="O36" s="68">
        <f t="shared" si="5"/>
        <v>3.5277777777777772E-3</v>
      </c>
      <c r="P36" s="68">
        <f t="shared" si="6"/>
        <v>3.3807870370370363E-3</v>
      </c>
      <c r="Q36" s="68">
        <f t="shared" si="7"/>
        <v>3.2337962962962962E-3</v>
      </c>
      <c r="R36" s="68">
        <f t="shared" si="8"/>
        <v>3.0868055555555553E-3</v>
      </c>
      <c r="S36" s="69">
        <f t="shared" si="9"/>
        <v>2.9398148148148144E-3</v>
      </c>
      <c r="T36" s="75"/>
      <c r="U36" s="64">
        <v>1.273148148148148E-4</v>
      </c>
      <c r="V36" s="61">
        <f t="shared" si="12"/>
        <v>2.8124999999999995E-3</v>
      </c>
    </row>
    <row r="37" spans="1:22" x14ac:dyDescent="0.25">
      <c r="A37" s="18">
        <f t="shared" si="10"/>
        <v>2.8298611111111104E-2</v>
      </c>
      <c r="B37" s="18" t="s">
        <v>46</v>
      </c>
      <c r="C37" s="58">
        <v>15</v>
      </c>
      <c r="D37" s="61">
        <v>5.1876463998370493E-4</v>
      </c>
      <c r="E37" s="61">
        <v>7.8607253086419729E-4</v>
      </c>
      <c r="F37" s="61">
        <v>1.0731365609067539E-3</v>
      </c>
      <c r="G37" s="61">
        <v>1.3605101495726493E-3</v>
      </c>
      <c r="H37" s="61">
        <v>1.6452680878552969E-3</v>
      </c>
      <c r="I37" s="61">
        <v>2.2459215167548495E-3</v>
      </c>
      <c r="J37" s="61">
        <v>2.8298611111111103E-3</v>
      </c>
      <c r="K37" s="61">
        <v>3.4218393121053332E-3</v>
      </c>
      <c r="L37" s="71">
        <f t="shared" si="11"/>
        <v>2.9571759259259252E-3</v>
      </c>
      <c r="M37" s="68">
        <f t="shared" si="3"/>
        <v>4.1400462962962953E-3</v>
      </c>
      <c r="N37" s="68">
        <f t="shared" si="4"/>
        <v>3.8443287037037027E-3</v>
      </c>
      <c r="O37" s="68">
        <f t="shared" si="5"/>
        <v>3.54861111111111E-3</v>
      </c>
      <c r="P37" s="68">
        <f t="shared" si="6"/>
        <v>3.4007523148148135E-3</v>
      </c>
      <c r="Q37" s="68">
        <f t="shared" si="7"/>
        <v>3.2528935185185178E-3</v>
      </c>
      <c r="R37" s="68">
        <f t="shared" si="8"/>
        <v>3.1050347222222217E-3</v>
      </c>
      <c r="S37" s="69">
        <f t="shared" si="9"/>
        <v>2.9571759259259252E-3</v>
      </c>
      <c r="T37" s="75"/>
      <c r="U37" s="64">
        <v>1.273148148148148E-4</v>
      </c>
      <c r="V37" s="61">
        <f t="shared" si="12"/>
        <v>2.8298611111111103E-3</v>
      </c>
    </row>
    <row r="38" spans="1:22" x14ac:dyDescent="0.25">
      <c r="A38" s="18">
        <f t="shared" si="10"/>
        <v>2.8472222222222215E-2</v>
      </c>
      <c r="B38" s="18" t="s">
        <v>46</v>
      </c>
      <c r="C38" s="58">
        <v>16</v>
      </c>
      <c r="D38" s="61">
        <v>5.2194724513697922E-4</v>
      </c>
      <c r="E38" s="61">
        <v>7.9089506172839487E-4</v>
      </c>
      <c r="F38" s="61">
        <v>1.0797202207896174E-3</v>
      </c>
      <c r="G38" s="61">
        <v>1.3688568376068373E-3</v>
      </c>
      <c r="H38" s="61">
        <v>1.6553617571059428E-3</v>
      </c>
      <c r="I38" s="61">
        <v>2.2597001763668425E-3</v>
      </c>
      <c r="J38" s="61">
        <v>2.8472222222222215E-3</v>
      </c>
      <c r="K38" s="61">
        <v>3.4428321913207035E-3</v>
      </c>
      <c r="L38" s="72">
        <f t="shared" si="11"/>
        <v>2.9745370370370364E-3</v>
      </c>
      <c r="M38" s="68">
        <f t="shared" si="3"/>
        <v>4.1643518518518505E-3</v>
      </c>
      <c r="N38" s="68">
        <f t="shared" si="4"/>
        <v>3.8668981481481475E-3</v>
      </c>
      <c r="O38" s="68">
        <f t="shared" si="5"/>
        <v>3.5694444444444437E-3</v>
      </c>
      <c r="P38" s="68">
        <f t="shared" si="6"/>
        <v>3.4207175925925915E-3</v>
      </c>
      <c r="Q38" s="68">
        <f t="shared" si="7"/>
        <v>3.2719907407407402E-3</v>
      </c>
      <c r="R38" s="68">
        <f t="shared" si="8"/>
        <v>3.1232638888888885E-3</v>
      </c>
      <c r="S38" s="69">
        <f t="shared" si="9"/>
        <v>2.9745370370370364E-3</v>
      </c>
      <c r="T38" s="75"/>
      <c r="U38" s="64">
        <v>1.273148148148148E-4</v>
      </c>
      <c r="V38" s="61">
        <f t="shared" si="12"/>
        <v>2.8472222222222215E-3</v>
      </c>
    </row>
    <row r="39" spans="1:22" x14ac:dyDescent="0.25">
      <c r="A39" s="18">
        <f t="shared" si="10"/>
        <v>2.8645833333333325E-2</v>
      </c>
      <c r="B39" s="18" t="s">
        <v>46</v>
      </c>
      <c r="C39" s="58">
        <v>17</v>
      </c>
      <c r="D39" s="61">
        <v>5.2512985029025351E-4</v>
      </c>
      <c r="E39" s="61">
        <v>7.9571759259259233E-4</v>
      </c>
      <c r="F39" s="61">
        <v>1.086303880672481E-3</v>
      </c>
      <c r="G39" s="61">
        <v>1.3772035256410253E-3</v>
      </c>
      <c r="H39" s="61">
        <v>1.6654554263565889E-3</v>
      </c>
      <c r="I39" s="61">
        <v>2.2734788359788354E-3</v>
      </c>
      <c r="J39" s="61">
        <v>2.8645833333333327E-3</v>
      </c>
      <c r="K39" s="61">
        <v>3.4638250705360733E-3</v>
      </c>
      <c r="L39" s="71">
        <f t="shared" si="11"/>
        <v>2.9918981481481476E-3</v>
      </c>
      <c r="M39" s="68">
        <f t="shared" si="3"/>
        <v>4.1886574074074066E-3</v>
      </c>
      <c r="N39" s="68">
        <f t="shared" si="4"/>
        <v>3.8894675925925919E-3</v>
      </c>
      <c r="O39" s="68">
        <f t="shared" si="5"/>
        <v>3.5902777777777769E-3</v>
      </c>
      <c r="P39" s="68">
        <f t="shared" si="6"/>
        <v>3.4406828703703696E-3</v>
      </c>
      <c r="Q39" s="68">
        <f t="shared" si="7"/>
        <v>3.2910879629629627E-3</v>
      </c>
      <c r="R39" s="68">
        <f t="shared" si="8"/>
        <v>3.1414930555555549E-3</v>
      </c>
      <c r="S39" s="69">
        <f t="shared" si="9"/>
        <v>2.9918981481481476E-3</v>
      </c>
      <c r="T39" s="75"/>
      <c r="U39" s="64">
        <v>1.273148148148148E-4</v>
      </c>
      <c r="V39" s="61">
        <f t="shared" si="12"/>
        <v>2.8645833333333327E-3</v>
      </c>
    </row>
    <row r="40" spans="1:22" x14ac:dyDescent="0.25">
      <c r="A40" s="18">
        <f t="shared" si="10"/>
        <v>2.8819444444444436E-2</v>
      </c>
      <c r="B40" s="18" t="s">
        <v>46</v>
      </c>
      <c r="C40" s="58">
        <v>18</v>
      </c>
      <c r="D40" s="61">
        <v>5.2831245544352769E-4</v>
      </c>
      <c r="E40" s="61">
        <v>8.0054012345678991E-4</v>
      </c>
      <c r="F40" s="61">
        <v>1.0928875405553445E-3</v>
      </c>
      <c r="G40" s="61">
        <v>1.3855502136752133E-3</v>
      </c>
      <c r="H40" s="61">
        <v>1.6755490956072347E-3</v>
      </c>
      <c r="I40" s="61">
        <v>2.2872574955908284E-3</v>
      </c>
      <c r="J40" s="61">
        <v>2.8819444444444435E-3</v>
      </c>
      <c r="K40" s="61">
        <v>3.4848179497514436E-3</v>
      </c>
      <c r="L40" s="71">
        <f t="shared" si="11"/>
        <v>3.0092592592592584E-3</v>
      </c>
      <c r="M40" s="68">
        <f t="shared" si="3"/>
        <v>4.2129629629629618E-3</v>
      </c>
      <c r="N40" s="68">
        <f t="shared" si="4"/>
        <v>3.9120370370370359E-3</v>
      </c>
      <c r="O40" s="68">
        <f t="shared" si="5"/>
        <v>3.6111111111111101E-3</v>
      </c>
      <c r="P40" s="68">
        <f t="shared" si="6"/>
        <v>3.4606481481481467E-3</v>
      </c>
      <c r="Q40" s="68">
        <f t="shared" si="7"/>
        <v>3.3101851851851847E-3</v>
      </c>
      <c r="R40" s="68">
        <f t="shared" si="8"/>
        <v>3.1597222222222213E-3</v>
      </c>
      <c r="S40" s="69">
        <f t="shared" si="9"/>
        <v>3.0092592592592584E-3</v>
      </c>
      <c r="T40" s="75"/>
      <c r="U40" s="64">
        <v>1.273148148148148E-4</v>
      </c>
      <c r="V40" s="61">
        <f t="shared" si="12"/>
        <v>2.8819444444444435E-3</v>
      </c>
    </row>
    <row r="41" spans="1:22" x14ac:dyDescent="0.25">
      <c r="A41" s="18">
        <f t="shared" si="10"/>
        <v>2.8993055555555546E-2</v>
      </c>
      <c r="B41" s="18" t="s">
        <v>46</v>
      </c>
      <c r="C41" s="58">
        <v>19</v>
      </c>
      <c r="D41" s="61">
        <v>5.3149506059680198E-4</v>
      </c>
      <c r="E41" s="61">
        <v>8.0536265432098737E-4</v>
      </c>
      <c r="F41" s="61">
        <v>1.099471200438208E-3</v>
      </c>
      <c r="G41" s="61">
        <v>1.3938969017094013E-3</v>
      </c>
      <c r="H41" s="61">
        <v>1.6856427648578806E-3</v>
      </c>
      <c r="I41" s="61">
        <v>2.3010361552028213E-3</v>
      </c>
      <c r="J41" s="61">
        <v>2.8993055555555547E-3</v>
      </c>
      <c r="K41" s="61">
        <v>3.5058108289668134E-3</v>
      </c>
      <c r="L41" s="72">
        <f t="shared" si="11"/>
        <v>3.0266203703703696E-3</v>
      </c>
      <c r="M41" s="68">
        <f t="shared" si="3"/>
        <v>4.2372685185185169E-3</v>
      </c>
      <c r="N41" s="68">
        <f t="shared" si="4"/>
        <v>3.9346064814814808E-3</v>
      </c>
      <c r="O41" s="68">
        <f t="shared" si="5"/>
        <v>3.6319444444444433E-3</v>
      </c>
      <c r="P41" s="68">
        <f t="shared" si="6"/>
        <v>3.4806134259259248E-3</v>
      </c>
      <c r="Q41" s="68">
        <f t="shared" si="7"/>
        <v>3.3292824074074067E-3</v>
      </c>
      <c r="R41" s="68">
        <f t="shared" si="8"/>
        <v>3.1779513888888881E-3</v>
      </c>
      <c r="S41" s="69">
        <f t="shared" si="9"/>
        <v>3.0266203703703696E-3</v>
      </c>
      <c r="T41" s="75"/>
      <c r="U41" s="64">
        <v>1.273148148148148E-4</v>
      </c>
      <c r="V41" s="61">
        <f t="shared" si="12"/>
        <v>2.8993055555555547E-3</v>
      </c>
    </row>
    <row r="42" spans="1:22" x14ac:dyDescent="0.25">
      <c r="A42" s="18">
        <f t="shared" si="10"/>
        <v>2.9166666666666657E-2</v>
      </c>
      <c r="B42" s="18" t="s">
        <v>46</v>
      </c>
      <c r="C42" s="58">
        <v>20</v>
      </c>
      <c r="D42" s="61">
        <v>5.3467766575007627E-4</v>
      </c>
      <c r="E42" s="61">
        <v>8.1018518518518495E-4</v>
      </c>
      <c r="F42" s="61">
        <v>1.1060548603210715E-3</v>
      </c>
      <c r="G42" s="61">
        <v>1.4022435897435893E-3</v>
      </c>
      <c r="H42" s="61">
        <v>1.6957364341085267E-3</v>
      </c>
      <c r="I42" s="61">
        <v>2.3148148148148143E-3</v>
      </c>
      <c r="J42" s="61">
        <v>2.9166666666666655E-3</v>
      </c>
      <c r="K42" s="61">
        <v>3.5268037081821837E-3</v>
      </c>
      <c r="L42" s="71">
        <f t="shared" si="11"/>
        <v>3.0324074074074064E-3</v>
      </c>
      <c r="M42" s="68">
        <f t="shared" si="3"/>
        <v>4.245370370370369E-3</v>
      </c>
      <c r="N42" s="68">
        <f t="shared" si="4"/>
        <v>3.9421296296296288E-3</v>
      </c>
      <c r="O42" s="68">
        <f t="shared" si="5"/>
        <v>3.6388888888888877E-3</v>
      </c>
      <c r="P42" s="68">
        <f t="shared" si="6"/>
        <v>3.4872685185185172E-3</v>
      </c>
      <c r="Q42" s="68">
        <f t="shared" si="7"/>
        <v>3.3356481481481475E-3</v>
      </c>
      <c r="R42" s="68">
        <f t="shared" si="8"/>
        <v>3.1840277777777769E-3</v>
      </c>
      <c r="S42" s="69">
        <f t="shared" si="9"/>
        <v>3.0324074074074064E-3</v>
      </c>
      <c r="T42" s="75"/>
      <c r="U42" s="64">
        <v>1.1574074074074073E-4</v>
      </c>
      <c r="V42" s="61">
        <f t="shared" si="12"/>
        <v>2.9166666666666655E-3</v>
      </c>
    </row>
    <row r="43" spans="1:22" x14ac:dyDescent="0.25">
      <c r="A43" s="20">
        <f>TIME(0,42,20)</f>
        <v>2.9398148148148149E-2</v>
      </c>
      <c r="B43" s="20" t="s">
        <v>47</v>
      </c>
      <c r="C43" s="58">
        <v>1</v>
      </c>
      <c r="D43" s="61">
        <v>5.3892113928777547E-4</v>
      </c>
      <c r="E43" s="61">
        <v>8.1661522633744859E-4</v>
      </c>
      <c r="F43" s="61">
        <v>1.1148330734982233E-3</v>
      </c>
      <c r="G43" s="61">
        <v>1.4133725071225072E-3</v>
      </c>
      <c r="H43" s="61">
        <v>1.7091946597760552E-3</v>
      </c>
      <c r="I43" s="61">
        <v>2.3331863609641389E-3</v>
      </c>
      <c r="J43" s="61">
        <v>2.9398148148148148E-3</v>
      </c>
      <c r="K43" s="61">
        <v>3.5547942138026783E-3</v>
      </c>
      <c r="L43" s="71">
        <f t="shared" si="11"/>
        <v>3.0555555555555557E-3</v>
      </c>
      <c r="M43" s="68">
        <f t="shared" si="3"/>
        <v>4.2777777777777779E-3</v>
      </c>
      <c r="N43" s="68">
        <f t="shared" si="4"/>
        <v>3.9722222222222225E-3</v>
      </c>
      <c r="O43" s="68">
        <f t="shared" si="5"/>
        <v>3.6666666666666666E-3</v>
      </c>
      <c r="P43" s="68">
        <f t="shared" si="6"/>
        <v>3.5138888888888889E-3</v>
      </c>
      <c r="Q43" s="68">
        <f t="shared" si="7"/>
        <v>3.3611111111111116E-3</v>
      </c>
      <c r="R43" s="68">
        <f t="shared" si="8"/>
        <v>3.2083333333333334E-3</v>
      </c>
      <c r="S43" s="69">
        <f t="shared" si="9"/>
        <v>3.0555555555555557E-3</v>
      </c>
      <c r="T43" s="75"/>
      <c r="U43" s="64">
        <v>1.1574074074074073E-4</v>
      </c>
      <c r="V43" s="61">
        <f t="shared" si="12"/>
        <v>2.9398148148148148E-3</v>
      </c>
    </row>
    <row r="44" spans="1:22" x14ac:dyDescent="0.25">
      <c r="A44" s="20">
        <f t="shared" ref="A44:A62" si="13">A43+TIME(0,0,20)</f>
        <v>2.9629629629629631E-2</v>
      </c>
      <c r="B44" s="20" t="s">
        <v>47</v>
      </c>
      <c r="C44" s="58">
        <v>2</v>
      </c>
      <c r="D44" s="61">
        <v>5.4316461282547445E-4</v>
      </c>
      <c r="E44" s="61">
        <v>8.2304526748971192E-4</v>
      </c>
      <c r="F44" s="61">
        <v>1.1236112866753747E-3</v>
      </c>
      <c r="G44" s="61">
        <v>1.4245014245014246E-3</v>
      </c>
      <c r="H44" s="61">
        <v>1.7226528854435833E-3</v>
      </c>
      <c r="I44" s="61">
        <v>2.3515579071134627E-3</v>
      </c>
      <c r="J44" s="61">
        <v>2.9629629629629632E-3</v>
      </c>
      <c r="K44" s="61">
        <v>3.582784719423172E-3</v>
      </c>
      <c r="L44" s="71">
        <f t="shared" si="11"/>
        <v>3.0787037037037042E-3</v>
      </c>
      <c r="M44" s="68">
        <f t="shared" si="3"/>
        <v>4.3101851851851851E-3</v>
      </c>
      <c r="N44" s="68">
        <f t="shared" si="4"/>
        <v>4.0023148148148153E-3</v>
      </c>
      <c r="O44" s="68">
        <f t="shared" si="5"/>
        <v>3.6944444444444446E-3</v>
      </c>
      <c r="P44" s="68">
        <f t="shared" si="6"/>
        <v>3.5405092592592593E-3</v>
      </c>
      <c r="Q44" s="68">
        <f t="shared" si="7"/>
        <v>3.3865740740740748E-3</v>
      </c>
      <c r="R44" s="68">
        <f t="shared" si="8"/>
        <v>3.2326388888888895E-3</v>
      </c>
      <c r="S44" s="69">
        <f t="shared" si="9"/>
        <v>3.0787037037037042E-3</v>
      </c>
      <c r="T44" s="75"/>
      <c r="U44" s="64">
        <v>1.1574074074074073E-4</v>
      </c>
      <c r="V44" s="61">
        <f t="shared" si="12"/>
        <v>2.9629629629629632E-3</v>
      </c>
    </row>
    <row r="45" spans="1:22" x14ac:dyDescent="0.25">
      <c r="A45" s="20">
        <f t="shared" si="13"/>
        <v>2.9861111111111113E-2</v>
      </c>
      <c r="B45" s="20" t="s">
        <v>47</v>
      </c>
      <c r="C45" s="58">
        <v>3</v>
      </c>
      <c r="D45" s="61">
        <v>5.4740808636317354E-4</v>
      </c>
      <c r="E45" s="61">
        <v>8.2947530864197535E-4</v>
      </c>
      <c r="F45" s="61">
        <v>1.132389499852526E-3</v>
      </c>
      <c r="G45" s="61">
        <v>1.435630341880342E-3</v>
      </c>
      <c r="H45" s="61">
        <v>1.7361111111111112E-3</v>
      </c>
      <c r="I45" s="61">
        <v>2.3699294532627869E-3</v>
      </c>
      <c r="J45" s="61">
        <v>2.9861111111111113E-3</v>
      </c>
      <c r="K45" s="61">
        <v>3.6107752250436657E-3</v>
      </c>
      <c r="L45" s="71">
        <f t="shared" si="11"/>
        <v>3.1018518518518522E-3</v>
      </c>
      <c r="M45" s="68">
        <f t="shared" si="3"/>
        <v>4.3425925925925923E-3</v>
      </c>
      <c r="N45" s="68">
        <f t="shared" si="4"/>
        <v>4.0324074074074082E-3</v>
      </c>
      <c r="O45" s="68">
        <f t="shared" si="5"/>
        <v>3.7222222222222223E-3</v>
      </c>
      <c r="P45" s="68">
        <f t="shared" si="6"/>
        <v>3.5671296296296297E-3</v>
      </c>
      <c r="Q45" s="68">
        <f t="shared" si="7"/>
        <v>3.4120370370370376E-3</v>
      </c>
      <c r="R45" s="68">
        <f t="shared" si="8"/>
        <v>3.2569444444444451E-3</v>
      </c>
      <c r="S45" s="69">
        <f t="shared" si="9"/>
        <v>3.1018518518518522E-3</v>
      </c>
      <c r="T45" s="75"/>
      <c r="U45" s="64">
        <v>1.1574074074074073E-4</v>
      </c>
      <c r="V45" s="61">
        <f t="shared" si="12"/>
        <v>2.9861111111111113E-3</v>
      </c>
    </row>
    <row r="46" spans="1:22" x14ac:dyDescent="0.25">
      <c r="A46" s="20">
        <f t="shared" si="13"/>
        <v>3.0092592592592594E-2</v>
      </c>
      <c r="B46" s="20" t="s">
        <v>47</v>
      </c>
      <c r="C46" s="58">
        <v>4</v>
      </c>
      <c r="D46" s="61">
        <v>5.5165155990087253E-4</v>
      </c>
      <c r="E46" s="61">
        <v>8.3590534979423878E-4</v>
      </c>
      <c r="F46" s="61">
        <v>1.1411677130296774E-3</v>
      </c>
      <c r="G46" s="61">
        <v>1.4467592592592594E-3</v>
      </c>
      <c r="H46" s="61">
        <v>1.7495693367786393E-3</v>
      </c>
      <c r="I46" s="61">
        <v>2.3883009994121107E-3</v>
      </c>
      <c r="J46" s="61">
        <v>3.0092592592592593E-3</v>
      </c>
      <c r="K46" s="61">
        <v>3.6387657306641589E-3</v>
      </c>
      <c r="L46" s="71">
        <f t="shared" si="11"/>
        <v>3.1250000000000002E-3</v>
      </c>
      <c r="M46" s="68">
        <f t="shared" si="3"/>
        <v>4.3749999999999995E-3</v>
      </c>
      <c r="N46" s="68">
        <f t="shared" si="4"/>
        <v>4.0625000000000001E-3</v>
      </c>
      <c r="O46" s="68">
        <f t="shared" si="5"/>
        <v>3.7499999999999999E-3</v>
      </c>
      <c r="P46" s="68">
        <f t="shared" si="6"/>
        <v>3.5937499999999997E-3</v>
      </c>
      <c r="Q46" s="68">
        <f t="shared" si="7"/>
        <v>3.4375000000000005E-3</v>
      </c>
      <c r="R46" s="68">
        <f t="shared" si="8"/>
        <v>3.2812500000000003E-3</v>
      </c>
      <c r="S46" s="69">
        <f t="shared" si="9"/>
        <v>3.1250000000000002E-3</v>
      </c>
      <c r="T46" s="75"/>
      <c r="U46" s="64">
        <v>1.1574074074074073E-4</v>
      </c>
      <c r="V46" s="61">
        <f t="shared" si="12"/>
        <v>3.0092592592592593E-3</v>
      </c>
    </row>
    <row r="47" spans="1:22" x14ac:dyDescent="0.25">
      <c r="A47" s="20">
        <f t="shared" si="13"/>
        <v>3.0324074074074076E-2</v>
      </c>
      <c r="B47" s="20" t="s">
        <v>47</v>
      </c>
      <c r="C47" s="58">
        <v>5</v>
      </c>
      <c r="D47" s="61">
        <v>5.5589503343857151E-4</v>
      </c>
      <c r="E47" s="61">
        <v>8.423353909465021E-4</v>
      </c>
      <c r="F47" s="61">
        <v>1.1499459262068288E-3</v>
      </c>
      <c r="G47" s="61">
        <v>1.4578881766381766E-3</v>
      </c>
      <c r="H47" s="61">
        <v>1.7630275624461672E-3</v>
      </c>
      <c r="I47" s="61">
        <v>2.4066725455614349E-3</v>
      </c>
      <c r="J47" s="61">
        <v>3.0324074074074077E-3</v>
      </c>
      <c r="K47" s="61">
        <v>3.6667562362846526E-3</v>
      </c>
      <c r="L47" s="71">
        <f t="shared" si="11"/>
        <v>3.1481481481481486E-3</v>
      </c>
      <c r="M47" s="68">
        <f t="shared" si="3"/>
        <v>4.4074074074074076E-3</v>
      </c>
      <c r="N47" s="68">
        <f t="shared" si="4"/>
        <v>4.092592592592593E-3</v>
      </c>
      <c r="O47" s="68">
        <f t="shared" si="5"/>
        <v>3.7777777777777783E-3</v>
      </c>
      <c r="P47" s="68">
        <f t="shared" si="6"/>
        <v>3.6203703703703706E-3</v>
      </c>
      <c r="Q47" s="68">
        <f t="shared" si="7"/>
        <v>3.4629629629629637E-3</v>
      </c>
      <c r="R47" s="68">
        <f t="shared" si="8"/>
        <v>3.3055555555555564E-3</v>
      </c>
      <c r="S47" s="69">
        <f t="shared" si="9"/>
        <v>3.1481481481481486E-3</v>
      </c>
      <c r="T47" s="75"/>
      <c r="U47" s="64">
        <v>1.1574074074074073E-4</v>
      </c>
      <c r="V47" s="61">
        <f t="shared" si="12"/>
        <v>3.0324074074074077E-3</v>
      </c>
    </row>
    <row r="48" spans="1:22" x14ac:dyDescent="0.25">
      <c r="A48" s="20">
        <f t="shared" si="13"/>
        <v>3.0555555555555558E-2</v>
      </c>
      <c r="B48" s="20" t="s">
        <v>47</v>
      </c>
      <c r="C48" s="58">
        <v>6</v>
      </c>
      <c r="D48" s="61">
        <v>5.601385069762706E-4</v>
      </c>
      <c r="E48" s="61">
        <v>8.4876543209876554E-4</v>
      </c>
      <c r="F48" s="61">
        <v>1.1587241393839801E-3</v>
      </c>
      <c r="G48" s="61">
        <v>1.469017094017094E-3</v>
      </c>
      <c r="H48" s="61">
        <v>1.7764857881136954E-3</v>
      </c>
      <c r="I48" s="61">
        <v>2.4250440917107587E-3</v>
      </c>
      <c r="J48" s="61">
        <v>3.0555555555555557E-3</v>
      </c>
      <c r="K48" s="61">
        <v>3.6947467419051463E-3</v>
      </c>
      <c r="L48" s="72">
        <f t="shared" si="11"/>
        <v>3.1597222222222222E-3</v>
      </c>
      <c r="M48" s="68">
        <f t="shared" si="3"/>
        <v>4.4236111111111108E-3</v>
      </c>
      <c r="N48" s="68">
        <f t="shared" si="4"/>
        <v>4.107638888888889E-3</v>
      </c>
      <c r="O48" s="68">
        <f t="shared" si="5"/>
        <v>3.7916666666666663E-3</v>
      </c>
      <c r="P48" s="68">
        <f t="shared" si="6"/>
        <v>3.6336805555555554E-3</v>
      </c>
      <c r="Q48" s="68">
        <f t="shared" si="7"/>
        <v>3.4756944444444449E-3</v>
      </c>
      <c r="R48" s="68">
        <f t="shared" si="8"/>
        <v>3.3177083333333335E-3</v>
      </c>
      <c r="S48" s="69">
        <f t="shared" si="9"/>
        <v>3.1597222222222222E-3</v>
      </c>
      <c r="T48" s="75"/>
      <c r="U48" s="64">
        <v>1.0416666666666667E-4</v>
      </c>
      <c r="V48" s="61">
        <f t="shared" si="12"/>
        <v>3.0555555555555557E-3</v>
      </c>
    </row>
    <row r="49" spans="1:22" x14ac:dyDescent="0.25">
      <c r="A49" s="20">
        <f t="shared" si="13"/>
        <v>3.078703703703704E-2</v>
      </c>
      <c r="B49" s="20" t="s">
        <v>47</v>
      </c>
      <c r="C49" s="58">
        <v>7</v>
      </c>
      <c r="D49" s="61">
        <v>5.6438198051396958E-4</v>
      </c>
      <c r="E49" s="61">
        <v>8.5519547325102886E-4</v>
      </c>
      <c r="F49" s="61">
        <v>1.1675023525611315E-3</v>
      </c>
      <c r="G49" s="61">
        <v>1.4801460113960114E-3</v>
      </c>
      <c r="H49" s="61">
        <v>1.7899440137812233E-3</v>
      </c>
      <c r="I49" s="61">
        <v>2.4434156378600825E-3</v>
      </c>
      <c r="J49" s="61">
        <v>3.0787037037037042E-3</v>
      </c>
      <c r="K49" s="61">
        <v>3.72273724752564E-3</v>
      </c>
      <c r="L49" s="71">
        <f t="shared" si="11"/>
        <v>3.1828703703703706E-3</v>
      </c>
      <c r="M49" s="68">
        <f t="shared" si="3"/>
        <v>4.4560185185185189E-3</v>
      </c>
      <c r="N49" s="68">
        <f t="shared" si="4"/>
        <v>4.1377314814814818E-3</v>
      </c>
      <c r="O49" s="68">
        <f t="shared" si="5"/>
        <v>3.8194444444444448E-3</v>
      </c>
      <c r="P49" s="68">
        <f t="shared" si="6"/>
        <v>3.6603009259259258E-3</v>
      </c>
      <c r="Q49" s="68">
        <f t="shared" si="7"/>
        <v>3.5011574074074081E-3</v>
      </c>
      <c r="R49" s="68">
        <f t="shared" si="8"/>
        <v>3.3420138888888892E-3</v>
      </c>
      <c r="S49" s="69">
        <f t="shared" si="9"/>
        <v>3.1828703703703706E-3</v>
      </c>
      <c r="T49" s="75"/>
      <c r="U49" s="64">
        <v>1.0416666666666667E-4</v>
      </c>
      <c r="V49" s="61">
        <f t="shared" si="12"/>
        <v>3.0787037037037042E-3</v>
      </c>
    </row>
    <row r="50" spans="1:22" x14ac:dyDescent="0.25">
      <c r="A50" s="20">
        <f t="shared" si="13"/>
        <v>3.1018518518518522E-2</v>
      </c>
      <c r="B50" s="20" t="s">
        <v>47</v>
      </c>
      <c r="C50" s="58">
        <v>8</v>
      </c>
      <c r="D50" s="61">
        <v>5.6862545405166867E-4</v>
      </c>
      <c r="E50" s="61">
        <v>8.6162551440329229E-4</v>
      </c>
      <c r="F50" s="61">
        <v>1.1762805657382829E-3</v>
      </c>
      <c r="G50" s="61">
        <v>1.4912749287749288E-3</v>
      </c>
      <c r="H50" s="61">
        <v>1.8034022394487514E-3</v>
      </c>
      <c r="I50" s="61">
        <v>2.4617871840094067E-3</v>
      </c>
      <c r="J50" s="61">
        <v>3.1018518518518522E-3</v>
      </c>
      <c r="K50" s="61">
        <v>3.7507277531461333E-3</v>
      </c>
      <c r="L50" s="71">
        <f t="shared" si="11"/>
        <v>3.2060185185185186E-3</v>
      </c>
      <c r="M50" s="68">
        <f t="shared" si="3"/>
        <v>4.4884259259259261E-3</v>
      </c>
      <c r="N50" s="68">
        <f t="shared" si="4"/>
        <v>4.1678240740740747E-3</v>
      </c>
      <c r="O50" s="68">
        <f t="shared" si="5"/>
        <v>3.8472222222222224E-3</v>
      </c>
      <c r="P50" s="68">
        <f t="shared" si="6"/>
        <v>3.6869212962962962E-3</v>
      </c>
      <c r="Q50" s="68">
        <f t="shared" si="7"/>
        <v>3.5266203703703709E-3</v>
      </c>
      <c r="R50" s="68">
        <f t="shared" si="8"/>
        <v>3.3663194444444448E-3</v>
      </c>
      <c r="S50" s="69">
        <f t="shared" si="9"/>
        <v>3.2060185185185186E-3</v>
      </c>
      <c r="T50" s="75"/>
      <c r="U50" s="64">
        <v>1.0416666666666667E-4</v>
      </c>
      <c r="V50" s="61">
        <f t="shared" si="12"/>
        <v>3.1018518518518522E-3</v>
      </c>
    </row>
    <row r="51" spans="1:22" x14ac:dyDescent="0.25">
      <c r="A51" s="20">
        <f t="shared" si="13"/>
        <v>3.125E-2</v>
      </c>
      <c r="B51" s="20" t="s">
        <v>47</v>
      </c>
      <c r="C51" s="58">
        <v>9</v>
      </c>
      <c r="D51" s="61">
        <v>5.7286892758936754E-4</v>
      </c>
      <c r="E51" s="61">
        <v>8.6805555555555551E-4</v>
      </c>
      <c r="F51" s="61">
        <v>1.1850587789154342E-3</v>
      </c>
      <c r="G51" s="61">
        <v>1.502403846153846E-3</v>
      </c>
      <c r="H51" s="61">
        <v>1.816860465116279E-3</v>
      </c>
      <c r="I51" s="61">
        <v>2.48015873015873E-3</v>
      </c>
      <c r="J51" s="61">
        <v>3.1250000000000002E-3</v>
      </c>
      <c r="K51" s="61">
        <v>3.7787182587666265E-3</v>
      </c>
      <c r="L51" s="71">
        <f t="shared" si="11"/>
        <v>3.2291666666666666E-3</v>
      </c>
      <c r="M51" s="68">
        <f t="shared" si="3"/>
        <v>4.5208333333333333E-3</v>
      </c>
      <c r="N51" s="68">
        <f t="shared" si="4"/>
        <v>4.1979166666666666E-3</v>
      </c>
      <c r="O51" s="68">
        <f t="shared" si="5"/>
        <v>3.875E-3</v>
      </c>
      <c r="P51" s="68">
        <f t="shared" si="6"/>
        <v>3.7135416666666662E-3</v>
      </c>
      <c r="Q51" s="68">
        <f t="shared" si="7"/>
        <v>3.5520833333333337E-3</v>
      </c>
      <c r="R51" s="68">
        <f t="shared" si="8"/>
        <v>3.390625E-3</v>
      </c>
      <c r="S51" s="69">
        <f t="shared" si="9"/>
        <v>3.2291666666666666E-3</v>
      </c>
      <c r="T51" s="75"/>
      <c r="U51" s="64">
        <v>1.0416666666666667E-4</v>
      </c>
      <c r="V51" s="61">
        <f t="shared" si="12"/>
        <v>3.1250000000000002E-3</v>
      </c>
    </row>
    <row r="52" spans="1:22" x14ac:dyDescent="0.25">
      <c r="A52" s="20">
        <f t="shared" si="13"/>
        <v>3.1481481481481478E-2</v>
      </c>
      <c r="B52" s="20" t="s">
        <v>47</v>
      </c>
      <c r="C52" s="58">
        <v>10</v>
      </c>
      <c r="D52" s="61">
        <v>5.7711240112706653E-4</v>
      </c>
      <c r="E52" s="61">
        <v>8.7448559670781883E-4</v>
      </c>
      <c r="F52" s="61">
        <v>1.1938369920925854E-3</v>
      </c>
      <c r="G52" s="61">
        <v>1.5135327635327634E-3</v>
      </c>
      <c r="H52" s="61">
        <v>1.8303186907838069E-3</v>
      </c>
      <c r="I52" s="61">
        <v>2.4985302763080538E-3</v>
      </c>
      <c r="J52" s="61">
        <v>3.1481481481481477E-3</v>
      </c>
      <c r="K52" s="61">
        <v>3.8067087643871198E-3</v>
      </c>
      <c r="L52" s="71">
        <f t="shared" si="11"/>
        <v>3.2523148148148142E-3</v>
      </c>
      <c r="M52" s="68">
        <f t="shared" si="3"/>
        <v>4.5532407407407396E-3</v>
      </c>
      <c r="N52" s="68">
        <f t="shared" si="4"/>
        <v>4.2280092592592586E-3</v>
      </c>
      <c r="O52" s="68">
        <f t="shared" si="5"/>
        <v>3.9027777777777767E-3</v>
      </c>
      <c r="P52" s="68">
        <f t="shared" si="6"/>
        <v>3.7401620370370362E-3</v>
      </c>
      <c r="Q52" s="68">
        <f t="shared" si="7"/>
        <v>3.5775462962962961E-3</v>
      </c>
      <c r="R52" s="68">
        <f t="shared" si="8"/>
        <v>3.4149305555555552E-3</v>
      </c>
      <c r="S52" s="69">
        <f t="shared" si="9"/>
        <v>3.2523148148148142E-3</v>
      </c>
      <c r="T52" s="75"/>
      <c r="U52" s="64">
        <v>1.0416666666666667E-4</v>
      </c>
      <c r="V52" s="61">
        <f t="shared" si="12"/>
        <v>3.1481481481481477E-3</v>
      </c>
    </row>
    <row r="53" spans="1:22" x14ac:dyDescent="0.25">
      <c r="A53" s="20">
        <f t="shared" si="13"/>
        <v>3.1712962962962957E-2</v>
      </c>
      <c r="B53" s="20" t="s">
        <v>47</v>
      </c>
      <c r="C53" s="58">
        <v>11</v>
      </c>
      <c r="D53" s="61">
        <v>5.8135587466476551E-4</v>
      </c>
      <c r="E53" s="61">
        <v>8.8091563786008215E-4</v>
      </c>
      <c r="F53" s="61">
        <v>1.2026152052697367E-3</v>
      </c>
      <c r="G53" s="61">
        <v>1.5246616809116806E-3</v>
      </c>
      <c r="H53" s="61">
        <v>1.8437769164513348E-3</v>
      </c>
      <c r="I53" s="61">
        <v>2.5169018224573776E-3</v>
      </c>
      <c r="J53" s="61">
        <v>3.1712962962962958E-3</v>
      </c>
      <c r="K53" s="61">
        <v>3.8346992700076131E-3</v>
      </c>
      <c r="L53" s="71">
        <f t="shared" si="11"/>
        <v>3.2754629629629622E-3</v>
      </c>
      <c r="M53" s="68">
        <f t="shared" si="3"/>
        <v>4.5856481481481469E-3</v>
      </c>
      <c r="N53" s="68">
        <f t="shared" si="4"/>
        <v>4.2581018518518515E-3</v>
      </c>
      <c r="O53" s="68">
        <f t="shared" si="5"/>
        <v>3.9305555555555543E-3</v>
      </c>
      <c r="P53" s="68">
        <f t="shared" si="6"/>
        <v>3.7667824074074062E-3</v>
      </c>
      <c r="Q53" s="68">
        <f t="shared" si="7"/>
        <v>3.6030092592592589E-3</v>
      </c>
      <c r="R53" s="68">
        <f t="shared" si="8"/>
        <v>3.4392361111111104E-3</v>
      </c>
      <c r="S53" s="69">
        <f t="shared" si="9"/>
        <v>3.2754629629629622E-3</v>
      </c>
      <c r="T53" s="75"/>
      <c r="U53" s="64">
        <v>1.0416666666666667E-4</v>
      </c>
      <c r="V53" s="61">
        <f t="shared" si="12"/>
        <v>3.1712962962962958E-3</v>
      </c>
    </row>
    <row r="54" spans="1:22" x14ac:dyDescent="0.25">
      <c r="A54" s="20">
        <f t="shared" si="13"/>
        <v>3.1944444444444435E-2</v>
      </c>
      <c r="B54" s="20" t="s">
        <v>47</v>
      </c>
      <c r="C54" s="58">
        <v>12</v>
      </c>
      <c r="D54" s="61">
        <v>5.8559934820246449E-4</v>
      </c>
      <c r="E54" s="61">
        <v>8.8734567901234537E-4</v>
      </c>
      <c r="F54" s="61">
        <v>1.2113934184468879E-3</v>
      </c>
      <c r="G54" s="61">
        <v>1.5357905982905978E-3</v>
      </c>
      <c r="H54" s="61">
        <v>1.8572351421188625E-3</v>
      </c>
      <c r="I54" s="61">
        <v>2.5352733686067014E-3</v>
      </c>
      <c r="J54" s="61">
        <v>3.1944444444444433E-3</v>
      </c>
      <c r="K54" s="61">
        <v>3.8626897756281059E-3</v>
      </c>
      <c r="L54" s="71">
        <f t="shared" si="11"/>
        <v>3.2986111111111098E-3</v>
      </c>
      <c r="M54" s="68">
        <f t="shared" si="3"/>
        <v>4.6180555555555532E-3</v>
      </c>
      <c r="N54" s="68">
        <f t="shared" si="4"/>
        <v>4.2881944444444426E-3</v>
      </c>
      <c r="O54" s="68">
        <f t="shared" si="5"/>
        <v>3.9583333333333319E-3</v>
      </c>
      <c r="P54" s="68">
        <f t="shared" si="6"/>
        <v>3.7934027777777762E-3</v>
      </c>
      <c r="Q54" s="68">
        <f t="shared" si="7"/>
        <v>3.6284722222222209E-3</v>
      </c>
      <c r="R54" s="68">
        <f t="shared" si="8"/>
        <v>3.4635416666666656E-3</v>
      </c>
      <c r="S54" s="69">
        <f t="shared" si="9"/>
        <v>3.2986111111111098E-3</v>
      </c>
      <c r="T54" s="75"/>
      <c r="U54" s="64">
        <v>1.0416666666666667E-4</v>
      </c>
      <c r="V54" s="61">
        <f t="shared" si="12"/>
        <v>3.1944444444444433E-3</v>
      </c>
    </row>
    <row r="55" spans="1:22" x14ac:dyDescent="0.25">
      <c r="A55" s="20">
        <f t="shared" si="13"/>
        <v>3.2175925925925913E-2</v>
      </c>
      <c r="B55" s="20" t="s">
        <v>47</v>
      </c>
      <c r="C55" s="58">
        <v>13</v>
      </c>
      <c r="D55" s="61">
        <v>5.8984282174016347E-4</v>
      </c>
      <c r="E55" s="61">
        <v>8.9377572016460869E-4</v>
      </c>
      <c r="F55" s="61">
        <v>1.2201716316240392E-3</v>
      </c>
      <c r="G55" s="61">
        <v>1.546919515669515E-3</v>
      </c>
      <c r="H55" s="61">
        <v>1.8706933677863904E-3</v>
      </c>
      <c r="I55" s="61">
        <v>2.5536449147560251E-3</v>
      </c>
      <c r="J55" s="61">
        <v>3.2175925925925913E-3</v>
      </c>
      <c r="K55" s="61">
        <v>3.8906802812485992E-3</v>
      </c>
      <c r="L55" s="71">
        <f t="shared" si="11"/>
        <v>3.3217592592592578E-3</v>
      </c>
      <c r="M55" s="68">
        <f t="shared" si="3"/>
        <v>4.6504629629629604E-3</v>
      </c>
      <c r="N55" s="68">
        <f t="shared" si="4"/>
        <v>4.3182870370370354E-3</v>
      </c>
      <c r="O55" s="68">
        <f t="shared" si="5"/>
        <v>3.9861111111111095E-3</v>
      </c>
      <c r="P55" s="68">
        <f t="shared" si="6"/>
        <v>3.8200231481481462E-3</v>
      </c>
      <c r="Q55" s="68">
        <f t="shared" si="7"/>
        <v>3.6539351851851837E-3</v>
      </c>
      <c r="R55" s="68">
        <f t="shared" si="8"/>
        <v>3.4878472222222207E-3</v>
      </c>
      <c r="S55" s="69">
        <f t="shared" si="9"/>
        <v>3.3217592592592578E-3</v>
      </c>
      <c r="T55" s="75"/>
      <c r="U55" s="64">
        <v>1.0416666666666667E-4</v>
      </c>
      <c r="V55" s="61">
        <f t="shared" si="12"/>
        <v>3.2175925925925913E-3</v>
      </c>
    </row>
    <row r="56" spans="1:22" x14ac:dyDescent="0.25">
      <c r="A56" s="20">
        <f t="shared" si="13"/>
        <v>3.2407407407407392E-2</v>
      </c>
      <c r="B56" s="20" t="s">
        <v>47</v>
      </c>
      <c r="C56" s="58">
        <v>14</v>
      </c>
      <c r="D56" s="61">
        <v>5.9408629527786235E-4</v>
      </c>
      <c r="E56" s="61">
        <v>9.0020576131687202E-4</v>
      </c>
      <c r="F56" s="61">
        <v>1.2289498448011904E-3</v>
      </c>
      <c r="G56" s="61">
        <v>1.5580484330484322E-3</v>
      </c>
      <c r="H56" s="61">
        <v>1.8841515934539181E-3</v>
      </c>
      <c r="I56" s="61">
        <v>2.5720164609053485E-3</v>
      </c>
      <c r="J56" s="61">
        <v>3.2407407407407393E-3</v>
      </c>
      <c r="K56" s="61">
        <v>3.9186707868690924E-3</v>
      </c>
      <c r="L56" s="71">
        <f t="shared" si="11"/>
        <v>3.3449074074074058E-3</v>
      </c>
      <c r="M56" s="68">
        <f t="shared" si="3"/>
        <v>4.6828703703703676E-3</v>
      </c>
      <c r="N56" s="68">
        <f t="shared" si="4"/>
        <v>4.3483796296296274E-3</v>
      </c>
      <c r="O56" s="68">
        <f t="shared" si="5"/>
        <v>4.0138888888888872E-3</v>
      </c>
      <c r="P56" s="68">
        <f t="shared" si="6"/>
        <v>3.8466435185185166E-3</v>
      </c>
      <c r="Q56" s="68">
        <f t="shared" si="7"/>
        <v>3.6793981481481465E-3</v>
      </c>
      <c r="R56" s="68">
        <f t="shared" si="8"/>
        <v>3.5121527777777764E-3</v>
      </c>
      <c r="S56" s="69">
        <f t="shared" si="9"/>
        <v>3.3449074074074058E-3</v>
      </c>
      <c r="T56" s="75"/>
      <c r="U56" s="64">
        <v>1.0416666666666667E-4</v>
      </c>
      <c r="V56" s="61">
        <f t="shared" si="12"/>
        <v>3.2407407407407393E-3</v>
      </c>
    </row>
    <row r="57" spans="1:22" x14ac:dyDescent="0.25">
      <c r="A57" s="20">
        <f t="shared" si="13"/>
        <v>3.263888888888887E-2</v>
      </c>
      <c r="B57" s="20" t="s">
        <v>47</v>
      </c>
      <c r="C57" s="58">
        <v>15</v>
      </c>
      <c r="D57" s="61">
        <v>5.9832976881556133E-4</v>
      </c>
      <c r="E57" s="61">
        <v>9.0663580246913523E-4</v>
      </c>
      <c r="F57" s="61">
        <v>1.2377280579783415E-3</v>
      </c>
      <c r="G57" s="61">
        <v>1.5691773504273494E-3</v>
      </c>
      <c r="H57" s="61">
        <v>1.897609819121446E-3</v>
      </c>
      <c r="I57" s="61">
        <v>2.5903880070546723E-3</v>
      </c>
      <c r="J57" s="61">
        <v>3.2638888888888869E-3</v>
      </c>
      <c r="K57" s="61">
        <v>3.9466612924895852E-3</v>
      </c>
      <c r="L57" s="72">
        <f t="shared" si="11"/>
        <v>3.3564814814814794E-3</v>
      </c>
      <c r="M57" s="68">
        <f t="shared" si="3"/>
        <v>4.6990740740740708E-3</v>
      </c>
      <c r="N57" s="68">
        <f t="shared" si="4"/>
        <v>4.3634259259259234E-3</v>
      </c>
      <c r="O57" s="68">
        <f t="shared" si="5"/>
        <v>4.0277777777777751E-3</v>
      </c>
      <c r="P57" s="68">
        <f t="shared" si="6"/>
        <v>3.8599537037037009E-3</v>
      </c>
      <c r="Q57" s="68">
        <f t="shared" si="7"/>
        <v>3.6921296296296277E-3</v>
      </c>
      <c r="R57" s="68">
        <f t="shared" si="8"/>
        <v>3.5243055555555535E-3</v>
      </c>
      <c r="S57" s="69">
        <f t="shared" si="9"/>
        <v>3.3564814814814794E-3</v>
      </c>
      <c r="T57" s="75"/>
      <c r="U57" s="64">
        <v>9.2592592592592588E-5</v>
      </c>
      <c r="V57" s="61">
        <f t="shared" si="12"/>
        <v>3.2638888888888869E-3</v>
      </c>
    </row>
    <row r="58" spans="1:22" x14ac:dyDescent="0.25">
      <c r="A58" s="20">
        <f t="shared" si="13"/>
        <v>3.2870370370370348E-2</v>
      </c>
      <c r="B58" s="20" t="s">
        <v>47</v>
      </c>
      <c r="C58" s="58">
        <v>16</v>
      </c>
      <c r="D58" s="61">
        <v>6.0257324235326031E-4</v>
      </c>
      <c r="E58" s="61">
        <v>9.1306584362139856E-4</v>
      </c>
      <c r="F58" s="61">
        <v>1.2465062711554929E-3</v>
      </c>
      <c r="G58" s="61">
        <v>1.5803062678062666E-3</v>
      </c>
      <c r="H58" s="61">
        <v>1.9110680447889739E-3</v>
      </c>
      <c r="I58" s="61">
        <v>2.6087595532039961E-3</v>
      </c>
      <c r="J58" s="61">
        <v>3.2870370370370349E-3</v>
      </c>
      <c r="K58" s="61">
        <v>3.9746517981100789E-3</v>
      </c>
      <c r="L58" s="71">
        <f t="shared" si="11"/>
        <v>3.3796296296296274E-3</v>
      </c>
      <c r="M58" s="68">
        <f t="shared" si="3"/>
        <v>4.731481481481478E-3</v>
      </c>
      <c r="N58" s="68">
        <f t="shared" si="4"/>
        <v>4.3935185185185154E-3</v>
      </c>
      <c r="O58" s="68">
        <f t="shared" si="5"/>
        <v>4.0555555555555527E-3</v>
      </c>
      <c r="P58" s="68">
        <f t="shared" si="6"/>
        <v>3.8865740740740714E-3</v>
      </c>
      <c r="Q58" s="68">
        <f t="shared" si="7"/>
        <v>3.7175925925925905E-3</v>
      </c>
      <c r="R58" s="68">
        <f t="shared" si="8"/>
        <v>3.5486111111111087E-3</v>
      </c>
      <c r="S58" s="69">
        <f t="shared" si="9"/>
        <v>3.3796296296296274E-3</v>
      </c>
      <c r="T58" s="75"/>
      <c r="U58" s="64">
        <v>9.2592592592592588E-5</v>
      </c>
      <c r="V58" s="61">
        <f t="shared" si="12"/>
        <v>3.2870370370370349E-3</v>
      </c>
    </row>
    <row r="59" spans="1:22" x14ac:dyDescent="0.25">
      <c r="A59" s="20">
        <f t="shared" si="13"/>
        <v>3.3101851851851827E-2</v>
      </c>
      <c r="B59" s="20" t="s">
        <v>47</v>
      </c>
      <c r="C59" s="58">
        <v>17</v>
      </c>
      <c r="D59" s="61">
        <v>6.0681671589095929E-4</v>
      </c>
      <c r="E59" s="61">
        <v>9.1949588477366188E-4</v>
      </c>
      <c r="F59" s="61">
        <v>1.255284484332644E-3</v>
      </c>
      <c r="G59" s="61">
        <v>1.591435185185184E-3</v>
      </c>
      <c r="H59" s="61">
        <v>1.9245262704565016E-3</v>
      </c>
      <c r="I59" s="61">
        <v>2.6271310993533198E-3</v>
      </c>
      <c r="J59" s="61">
        <v>3.3101851851851825E-3</v>
      </c>
      <c r="K59" s="61">
        <v>4.0026423037305718E-3</v>
      </c>
      <c r="L59" s="71">
        <f t="shared" si="11"/>
        <v>3.402777777777775E-3</v>
      </c>
      <c r="M59" s="68">
        <f t="shared" si="3"/>
        <v>4.7638888888888844E-3</v>
      </c>
      <c r="N59" s="68">
        <f t="shared" si="4"/>
        <v>4.4236111111111073E-3</v>
      </c>
      <c r="O59" s="68">
        <f t="shared" si="5"/>
        <v>4.0833333333333294E-3</v>
      </c>
      <c r="P59" s="68">
        <f t="shared" si="6"/>
        <v>3.9131944444444405E-3</v>
      </c>
      <c r="Q59" s="68">
        <f t="shared" si="7"/>
        <v>3.7430555555555529E-3</v>
      </c>
      <c r="R59" s="68">
        <f t="shared" si="8"/>
        <v>3.5729166666666639E-3</v>
      </c>
      <c r="S59" s="69">
        <f t="shared" si="9"/>
        <v>3.402777777777775E-3</v>
      </c>
      <c r="T59" s="75"/>
      <c r="U59" s="64">
        <v>9.2592592592592588E-5</v>
      </c>
      <c r="V59" s="61">
        <f t="shared" si="12"/>
        <v>3.3101851851851825E-3</v>
      </c>
    </row>
    <row r="60" spans="1:22" x14ac:dyDescent="0.25">
      <c r="A60" s="20">
        <f t="shared" si="13"/>
        <v>3.3333333333333305E-2</v>
      </c>
      <c r="B60" s="20" t="s">
        <v>47</v>
      </c>
      <c r="C60" s="58">
        <v>18</v>
      </c>
      <c r="D60" s="61">
        <v>6.1106018942865827E-4</v>
      </c>
      <c r="E60" s="61">
        <v>9.2592592592592509E-4</v>
      </c>
      <c r="F60" s="61">
        <v>1.2640626975097954E-3</v>
      </c>
      <c r="G60" s="61">
        <v>1.6025641025641012E-3</v>
      </c>
      <c r="H60" s="61">
        <v>1.9379844961240295E-3</v>
      </c>
      <c r="I60" s="61">
        <v>2.6455026455026432E-3</v>
      </c>
      <c r="J60" s="61">
        <v>3.3333333333333305E-3</v>
      </c>
      <c r="K60" s="61">
        <v>4.0306328093510646E-3</v>
      </c>
      <c r="L60" s="71">
        <f t="shared" si="11"/>
        <v>3.425925925925923E-3</v>
      </c>
      <c r="M60" s="68">
        <f t="shared" si="3"/>
        <v>4.7962962962962916E-3</v>
      </c>
      <c r="N60" s="68">
        <f t="shared" si="4"/>
        <v>4.4537037037037002E-3</v>
      </c>
      <c r="O60" s="68">
        <f t="shared" si="5"/>
        <v>4.1111111111111071E-3</v>
      </c>
      <c r="P60" s="68">
        <f t="shared" si="6"/>
        <v>3.9398148148148109E-3</v>
      </c>
      <c r="Q60" s="68">
        <f t="shared" si="7"/>
        <v>3.7685185185185157E-3</v>
      </c>
      <c r="R60" s="68">
        <f t="shared" si="8"/>
        <v>3.5972222222222191E-3</v>
      </c>
      <c r="S60" s="69">
        <f t="shared" si="9"/>
        <v>3.425925925925923E-3</v>
      </c>
      <c r="T60" s="75"/>
      <c r="U60" s="64">
        <v>9.2592592592592588E-5</v>
      </c>
      <c r="V60" s="61">
        <f t="shared" si="12"/>
        <v>3.3333333333333305E-3</v>
      </c>
    </row>
    <row r="61" spans="1:22" x14ac:dyDescent="0.25">
      <c r="A61" s="20">
        <f t="shared" si="13"/>
        <v>3.3564814814814783E-2</v>
      </c>
      <c r="B61" s="20" t="s">
        <v>47</v>
      </c>
      <c r="C61" s="58">
        <v>19</v>
      </c>
      <c r="D61" s="61">
        <v>6.1530366296635715E-4</v>
      </c>
      <c r="E61" s="61">
        <v>9.3235596707818842E-4</v>
      </c>
      <c r="F61" s="61">
        <v>1.2728409106869466E-3</v>
      </c>
      <c r="G61" s="61">
        <v>1.6136930199430184E-3</v>
      </c>
      <c r="H61" s="61">
        <v>1.9514427217915574E-3</v>
      </c>
      <c r="I61" s="61">
        <v>2.663874191651967E-3</v>
      </c>
      <c r="J61" s="61">
        <v>3.3564814814814785E-3</v>
      </c>
      <c r="K61" s="61">
        <v>4.0586233149715583E-3</v>
      </c>
      <c r="L61" s="71">
        <f t="shared" si="11"/>
        <v>3.449074074074071E-3</v>
      </c>
      <c r="M61" s="68">
        <f t="shared" si="3"/>
        <v>4.8287037037036988E-3</v>
      </c>
      <c r="N61" s="68">
        <f t="shared" si="4"/>
        <v>4.4837962962962922E-3</v>
      </c>
      <c r="O61" s="68">
        <f t="shared" si="5"/>
        <v>4.1388888888888847E-3</v>
      </c>
      <c r="P61" s="68">
        <f t="shared" si="6"/>
        <v>3.9664351851851814E-3</v>
      </c>
      <c r="Q61" s="68">
        <f t="shared" si="7"/>
        <v>3.7939814814814785E-3</v>
      </c>
      <c r="R61" s="68">
        <f t="shared" si="8"/>
        <v>3.6215277777777747E-3</v>
      </c>
      <c r="S61" s="69">
        <f t="shared" si="9"/>
        <v>3.449074074074071E-3</v>
      </c>
      <c r="T61" s="75"/>
      <c r="U61" s="64">
        <v>9.2592592592592588E-5</v>
      </c>
      <c r="V61" s="61">
        <f t="shared" si="12"/>
        <v>3.3564814814814785E-3</v>
      </c>
    </row>
    <row r="62" spans="1:22" x14ac:dyDescent="0.25">
      <c r="A62" s="20">
        <f t="shared" si="13"/>
        <v>3.3796296296296262E-2</v>
      </c>
      <c r="B62" s="20" t="s">
        <v>47</v>
      </c>
      <c r="C62" s="58">
        <v>20</v>
      </c>
      <c r="D62" s="61">
        <v>6.1954713650405613E-4</v>
      </c>
      <c r="E62" s="61">
        <v>9.3878600823045174E-4</v>
      </c>
      <c r="F62" s="61">
        <v>1.2816191238640979E-3</v>
      </c>
      <c r="G62" s="61">
        <v>1.6248219373219356E-3</v>
      </c>
      <c r="H62" s="61">
        <v>1.964900947459085E-3</v>
      </c>
      <c r="I62" s="61">
        <v>2.6822457378012908E-3</v>
      </c>
      <c r="J62" s="61">
        <v>3.3796296296296261E-3</v>
      </c>
      <c r="K62" s="61">
        <v>4.0866138205920511E-3</v>
      </c>
      <c r="L62" s="71">
        <f t="shared" si="11"/>
        <v>3.4722222222222186E-3</v>
      </c>
      <c r="M62" s="68">
        <f t="shared" si="3"/>
        <v>4.861111111111106E-3</v>
      </c>
      <c r="N62" s="68">
        <f t="shared" si="4"/>
        <v>4.5138888888888841E-3</v>
      </c>
      <c r="O62" s="68">
        <f t="shared" si="5"/>
        <v>4.1666666666666623E-3</v>
      </c>
      <c r="P62" s="68">
        <f t="shared" si="6"/>
        <v>3.9930555555555509E-3</v>
      </c>
      <c r="Q62" s="68">
        <f t="shared" si="7"/>
        <v>3.8194444444444408E-3</v>
      </c>
      <c r="R62" s="68">
        <f t="shared" si="8"/>
        <v>3.6458333333333295E-3</v>
      </c>
      <c r="S62" s="69">
        <f t="shared" si="9"/>
        <v>3.4722222222222186E-3</v>
      </c>
      <c r="T62" s="75"/>
      <c r="U62" s="64">
        <v>9.2592592592592588E-5</v>
      </c>
      <c r="V62" s="61">
        <f t="shared" si="12"/>
        <v>3.3796296296296261E-3</v>
      </c>
    </row>
    <row r="63" spans="1:22" x14ac:dyDescent="0.25">
      <c r="A63" s="22">
        <f>TIME(0,49,0)</f>
        <v>3.4027777777777775E-2</v>
      </c>
      <c r="B63" s="22" t="s">
        <v>48</v>
      </c>
      <c r="C63" s="58">
        <v>1</v>
      </c>
      <c r="D63" s="61">
        <v>6.2379061004175576E-4</v>
      </c>
      <c r="E63" s="61">
        <v>9.4521604938271593E-4</v>
      </c>
      <c r="F63" s="61">
        <v>1.2903973370412504E-3</v>
      </c>
      <c r="G63" s="61">
        <v>1.6359508547008545E-3</v>
      </c>
      <c r="H63" s="61">
        <v>1.9783591731266149E-3</v>
      </c>
      <c r="I63" s="61">
        <v>2.7006172839506171E-3</v>
      </c>
      <c r="J63" s="61">
        <v>3.4027777777777776E-3</v>
      </c>
      <c r="K63" s="61">
        <v>4.1146043262125483E-3</v>
      </c>
      <c r="L63" s="71">
        <f t="shared" si="11"/>
        <v>3.49537037037037E-3</v>
      </c>
      <c r="M63" s="68">
        <f t="shared" si="3"/>
        <v>4.8935185185185175E-3</v>
      </c>
      <c r="N63" s="68">
        <f t="shared" si="4"/>
        <v>4.5439814814814813E-3</v>
      </c>
      <c r="O63" s="68">
        <f t="shared" si="5"/>
        <v>4.1944444444444442E-3</v>
      </c>
      <c r="P63" s="68">
        <f t="shared" si="6"/>
        <v>4.0196759259259248E-3</v>
      </c>
      <c r="Q63" s="68">
        <f t="shared" si="7"/>
        <v>3.8449074074074076E-3</v>
      </c>
      <c r="R63" s="68">
        <f t="shared" si="8"/>
        <v>3.6701388888888886E-3</v>
      </c>
      <c r="S63" s="69">
        <f t="shared" si="9"/>
        <v>3.49537037037037E-3</v>
      </c>
      <c r="T63" s="75"/>
      <c r="U63" s="64">
        <v>9.2592592592592588E-5</v>
      </c>
      <c r="V63" s="61">
        <f t="shared" si="12"/>
        <v>3.4027777777777776E-3</v>
      </c>
    </row>
    <row r="64" spans="1:22" x14ac:dyDescent="0.25">
      <c r="A64" s="22">
        <f t="shared" ref="A64:A82" si="14">A63+TIME(0,0,30)</f>
        <v>3.4374999999999996E-2</v>
      </c>
      <c r="B64" s="22" t="s">
        <v>48</v>
      </c>
      <c r="C64" s="58">
        <v>2</v>
      </c>
      <c r="D64" s="61">
        <v>6.3015582034830423E-4</v>
      </c>
      <c r="E64" s="61">
        <v>9.5486111111111097E-4</v>
      </c>
      <c r="F64" s="61">
        <v>1.3035646568069774E-3</v>
      </c>
      <c r="G64" s="61">
        <v>1.6526442307692305E-3</v>
      </c>
      <c r="H64" s="61">
        <v>1.9985465116279066E-3</v>
      </c>
      <c r="I64" s="61">
        <v>2.728174603174603E-3</v>
      </c>
      <c r="J64" s="61">
        <v>3.4374999999999996E-3</v>
      </c>
      <c r="K64" s="61">
        <v>4.1565900846432888E-3</v>
      </c>
      <c r="L64" s="71">
        <f t="shared" si="11"/>
        <v>3.530092592592592E-3</v>
      </c>
      <c r="M64" s="68">
        <f t="shared" si="3"/>
        <v>4.9421296296296288E-3</v>
      </c>
      <c r="N64" s="68">
        <f t="shared" si="4"/>
        <v>4.5891203703703701E-3</v>
      </c>
      <c r="O64" s="68">
        <f t="shared" si="5"/>
        <v>4.2361111111111106E-3</v>
      </c>
      <c r="P64" s="68">
        <f t="shared" si="6"/>
        <v>4.0596064814814809E-3</v>
      </c>
      <c r="Q64" s="68">
        <f t="shared" si="7"/>
        <v>3.8831018518518516E-3</v>
      </c>
      <c r="R64" s="68">
        <f t="shared" si="8"/>
        <v>3.7065972222222218E-3</v>
      </c>
      <c r="S64" s="69">
        <f t="shared" si="9"/>
        <v>3.530092592592592E-3</v>
      </c>
      <c r="T64" s="75"/>
      <c r="U64" s="64">
        <v>9.2592592592592588E-5</v>
      </c>
      <c r="V64" s="61">
        <f t="shared" si="12"/>
        <v>3.4374999999999996E-3</v>
      </c>
    </row>
    <row r="65" spans="1:22" x14ac:dyDescent="0.25">
      <c r="A65" s="22">
        <f t="shared" si="14"/>
        <v>3.4722222222222217E-2</v>
      </c>
      <c r="B65" s="22" t="s">
        <v>48</v>
      </c>
      <c r="C65" s="58">
        <v>3</v>
      </c>
      <c r="D65" s="61">
        <v>6.3652103065485282E-4</v>
      </c>
      <c r="E65" s="61">
        <v>9.6450617283950601E-4</v>
      </c>
      <c r="F65" s="61">
        <v>1.3167319765727045E-3</v>
      </c>
      <c r="G65" s="61">
        <v>1.6693376068376065E-3</v>
      </c>
      <c r="H65" s="61">
        <v>2.0187338501291988E-3</v>
      </c>
      <c r="I65" s="61">
        <v>2.7557319223985889E-3</v>
      </c>
      <c r="J65" s="61">
        <v>3.4722222222222216E-3</v>
      </c>
      <c r="K65" s="61">
        <v>4.1985758430740285E-3</v>
      </c>
      <c r="L65" s="72">
        <f t="shared" si="11"/>
        <v>3.5532407407407401E-3</v>
      </c>
      <c r="M65" s="68">
        <f t="shared" si="3"/>
        <v>4.974537037037036E-3</v>
      </c>
      <c r="N65" s="68">
        <f t="shared" si="4"/>
        <v>4.6192129629629621E-3</v>
      </c>
      <c r="O65" s="68">
        <f t="shared" si="5"/>
        <v>4.2638888888888882E-3</v>
      </c>
      <c r="P65" s="68">
        <f t="shared" si="6"/>
        <v>4.0862268518518504E-3</v>
      </c>
      <c r="Q65" s="68">
        <f t="shared" si="7"/>
        <v>3.9085648148148144E-3</v>
      </c>
      <c r="R65" s="68">
        <f t="shared" si="8"/>
        <v>3.7309027777777774E-3</v>
      </c>
      <c r="S65" s="69">
        <f t="shared" si="9"/>
        <v>3.5532407407407401E-3</v>
      </c>
      <c r="T65" s="75"/>
      <c r="U65" s="64">
        <v>8.1018518518518516E-5</v>
      </c>
      <c r="V65" s="61">
        <f t="shared" si="12"/>
        <v>3.4722222222222216E-3</v>
      </c>
    </row>
    <row r="66" spans="1:22" x14ac:dyDescent="0.25">
      <c r="A66" s="22">
        <f t="shared" si="14"/>
        <v>3.5069444444444438E-2</v>
      </c>
      <c r="B66" s="22" t="s">
        <v>48</v>
      </c>
      <c r="C66" s="58">
        <v>4</v>
      </c>
      <c r="D66" s="61">
        <v>6.4288624096140129E-4</v>
      </c>
      <c r="E66" s="61">
        <v>9.7415123456790105E-4</v>
      </c>
      <c r="F66" s="61">
        <v>1.3298992963384315E-3</v>
      </c>
      <c r="G66" s="61">
        <v>1.6860309829059826E-3</v>
      </c>
      <c r="H66" s="61">
        <v>2.0389211886304905E-3</v>
      </c>
      <c r="I66" s="61">
        <v>2.7832892416225744E-3</v>
      </c>
      <c r="J66" s="61">
        <v>3.5069444444444436E-3</v>
      </c>
      <c r="K66" s="61">
        <v>4.2405616015047691E-3</v>
      </c>
      <c r="L66" s="71">
        <f t="shared" si="11"/>
        <v>3.5879629629629621E-3</v>
      </c>
      <c r="M66" s="68">
        <f t="shared" si="3"/>
        <v>5.0231481481481464E-3</v>
      </c>
      <c r="N66" s="68">
        <f t="shared" si="4"/>
        <v>4.664351851851851E-3</v>
      </c>
      <c r="O66" s="68">
        <f t="shared" si="5"/>
        <v>4.3055555555555547E-3</v>
      </c>
      <c r="P66" s="68">
        <f t="shared" si="6"/>
        <v>4.1261574074074056E-3</v>
      </c>
      <c r="Q66" s="68">
        <f t="shared" si="7"/>
        <v>3.9467592592592584E-3</v>
      </c>
      <c r="R66" s="68">
        <f t="shared" si="8"/>
        <v>3.7673611111111102E-3</v>
      </c>
      <c r="S66" s="69">
        <f t="shared" si="9"/>
        <v>3.5879629629629621E-3</v>
      </c>
      <c r="T66" s="75"/>
      <c r="U66" s="64">
        <v>8.1018518518518516E-5</v>
      </c>
      <c r="V66" s="61">
        <f t="shared" si="12"/>
        <v>3.5069444444444436E-3</v>
      </c>
    </row>
    <row r="67" spans="1:22" x14ac:dyDescent="0.25">
      <c r="A67" s="22">
        <f t="shared" si="14"/>
        <v>3.5416666666666659E-2</v>
      </c>
      <c r="B67" s="22" t="s">
        <v>48</v>
      </c>
      <c r="C67" s="58">
        <v>5</v>
      </c>
      <c r="D67" s="61">
        <v>6.4925145126794976E-4</v>
      </c>
      <c r="E67" s="61">
        <v>9.8379629629629598E-4</v>
      </c>
      <c r="F67" s="61">
        <v>1.3430666161041583E-3</v>
      </c>
      <c r="G67" s="61">
        <v>1.7027243589743586E-3</v>
      </c>
      <c r="H67" s="61">
        <v>2.0591085271317827E-3</v>
      </c>
      <c r="I67" s="61">
        <v>2.8108465608465603E-3</v>
      </c>
      <c r="J67" s="61">
        <v>3.5416666666666661E-3</v>
      </c>
      <c r="K67" s="61">
        <v>4.2825473599355087E-3</v>
      </c>
      <c r="L67" s="71">
        <f t="shared" ref="L67:L86" si="15">J67+U67</f>
        <v>3.6111111111111105E-3</v>
      </c>
      <c r="M67" s="68">
        <f t="shared" si="3"/>
        <v>5.0555555555555545E-3</v>
      </c>
      <c r="N67" s="68">
        <f t="shared" si="4"/>
        <v>4.6944444444444438E-3</v>
      </c>
      <c r="O67" s="68">
        <f t="shared" si="5"/>
        <v>4.3333333333333323E-3</v>
      </c>
      <c r="P67" s="68">
        <f t="shared" si="6"/>
        <v>4.1527777777777769E-3</v>
      </c>
      <c r="Q67" s="68">
        <f t="shared" si="7"/>
        <v>3.9722222222222216E-3</v>
      </c>
      <c r="R67" s="68">
        <f t="shared" si="8"/>
        <v>3.7916666666666663E-3</v>
      </c>
      <c r="S67" s="69">
        <f t="shared" si="9"/>
        <v>3.6111111111111105E-3</v>
      </c>
      <c r="T67" s="75"/>
      <c r="U67" s="64">
        <v>6.9444444444444444E-5</v>
      </c>
      <c r="V67" s="61">
        <f t="shared" ref="V67:V102" si="16">J67</f>
        <v>3.5416666666666661E-3</v>
      </c>
    </row>
    <row r="68" spans="1:22" x14ac:dyDescent="0.25">
      <c r="A68" s="22">
        <f t="shared" si="14"/>
        <v>3.576388888888888E-2</v>
      </c>
      <c r="B68" s="22" t="s">
        <v>48</v>
      </c>
      <c r="C68" s="58">
        <v>6</v>
      </c>
      <c r="D68" s="61">
        <v>6.5561666157449834E-4</v>
      </c>
      <c r="E68" s="61">
        <v>9.9344135802469113E-4</v>
      </c>
      <c r="F68" s="61">
        <v>1.3562339358698854E-3</v>
      </c>
      <c r="G68" s="61">
        <v>1.7194177350427346E-3</v>
      </c>
      <c r="H68" s="61">
        <v>2.0792958656330744E-3</v>
      </c>
      <c r="I68" s="61">
        <v>2.8384038800705461E-3</v>
      </c>
      <c r="J68" s="61">
        <v>3.5763888888888881E-3</v>
      </c>
      <c r="K68" s="61">
        <v>4.3245331183662493E-3</v>
      </c>
      <c r="L68" s="71">
        <f t="shared" si="15"/>
        <v>3.6458333333333325E-3</v>
      </c>
      <c r="M68" s="68">
        <f t="shared" ref="M68:M102" si="17">L68*140%</f>
        <v>5.1041666666666648E-3</v>
      </c>
      <c r="N68" s="68">
        <f t="shared" ref="N68:N102" si="18">L68*130%</f>
        <v>4.7395833333333326E-3</v>
      </c>
      <c r="O68" s="68">
        <f t="shared" ref="O68:O102" si="19">L68*120%</f>
        <v>4.3749999999999987E-3</v>
      </c>
      <c r="P68" s="68">
        <f t="shared" ref="P68:P102" si="20">L68*115%</f>
        <v>4.1927083333333321E-3</v>
      </c>
      <c r="Q68" s="68">
        <f t="shared" ref="Q68:Q102" si="21">L68*110%</f>
        <v>4.0104166666666665E-3</v>
      </c>
      <c r="R68" s="68">
        <f t="shared" ref="R68:R102" si="22">L68*105%</f>
        <v>3.8281249999999995E-3</v>
      </c>
      <c r="S68" s="69">
        <f t="shared" ref="S68:S102" si="23">L68</f>
        <v>3.6458333333333325E-3</v>
      </c>
      <c r="T68" s="75"/>
      <c r="U68" s="64">
        <v>6.9444444444444444E-5</v>
      </c>
      <c r="V68" s="61">
        <f t="shared" si="16"/>
        <v>3.5763888888888881E-3</v>
      </c>
    </row>
    <row r="69" spans="1:22" x14ac:dyDescent="0.25">
      <c r="A69" s="22">
        <f t="shared" si="14"/>
        <v>3.6111111111111101E-2</v>
      </c>
      <c r="B69" s="22" t="s">
        <v>48</v>
      </c>
      <c r="C69" s="58">
        <v>7</v>
      </c>
      <c r="D69" s="61">
        <v>6.6198187188104681E-4</v>
      </c>
      <c r="E69" s="61">
        <v>1.0030864197530861E-3</v>
      </c>
      <c r="F69" s="61">
        <v>1.3694012556356124E-3</v>
      </c>
      <c r="G69" s="61">
        <v>1.7361111111111106E-3</v>
      </c>
      <c r="H69" s="61">
        <v>2.0994832041343666E-3</v>
      </c>
      <c r="I69" s="61">
        <v>2.865961199294532E-3</v>
      </c>
      <c r="J69" s="61">
        <v>3.6111111111111101E-3</v>
      </c>
      <c r="K69" s="61">
        <v>4.3665188767969898E-3</v>
      </c>
      <c r="L69" s="71">
        <f t="shared" si="15"/>
        <v>3.6805555555555545E-3</v>
      </c>
      <c r="M69" s="68">
        <f t="shared" si="17"/>
        <v>5.1527777777777761E-3</v>
      </c>
      <c r="N69" s="68">
        <f t="shared" si="18"/>
        <v>4.7847222222222215E-3</v>
      </c>
      <c r="O69" s="68">
        <f t="shared" si="19"/>
        <v>4.4166666666666651E-3</v>
      </c>
      <c r="P69" s="68">
        <f t="shared" si="20"/>
        <v>4.2326388888888873E-3</v>
      </c>
      <c r="Q69" s="68">
        <f t="shared" si="21"/>
        <v>4.0486111111111105E-3</v>
      </c>
      <c r="R69" s="68">
        <f t="shared" si="22"/>
        <v>3.8645833333333323E-3</v>
      </c>
      <c r="S69" s="69">
        <f t="shared" si="23"/>
        <v>3.6805555555555545E-3</v>
      </c>
      <c r="T69" s="75"/>
      <c r="U69" s="64">
        <v>6.9444444444444444E-5</v>
      </c>
      <c r="V69" s="61">
        <f t="shared" si="16"/>
        <v>3.6111111111111101E-3</v>
      </c>
    </row>
    <row r="70" spans="1:22" x14ac:dyDescent="0.25">
      <c r="A70" s="22">
        <f t="shared" si="14"/>
        <v>3.6458333333333322E-2</v>
      </c>
      <c r="B70" s="22" t="s">
        <v>48</v>
      </c>
      <c r="C70" s="58">
        <v>8</v>
      </c>
      <c r="D70" s="61">
        <v>6.6834708218759529E-4</v>
      </c>
      <c r="E70" s="61">
        <v>1.0127314814814812E-3</v>
      </c>
      <c r="F70" s="61">
        <v>1.3825685754013395E-3</v>
      </c>
      <c r="G70" s="61">
        <v>1.7528044871794866E-3</v>
      </c>
      <c r="H70" s="61">
        <v>2.1196705426356583E-3</v>
      </c>
      <c r="I70" s="61">
        <v>2.8935185185185175E-3</v>
      </c>
      <c r="J70" s="61">
        <v>3.6458333333333321E-3</v>
      </c>
      <c r="K70" s="61">
        <v>4.4085046352277295E-3</v>
      </c>
      <c r="L70" s="71">
        <f t="shared" si="15"/>
        <v>3.7152777777777765E-3</v>
      </c>
      <c r="M70" s="68">
        <f t="shared" si="17"/>
        <v>5.2013888888888865E-3</v>
      </c>
      <c r="N70" s="68">
        <f t="shared" si="18"/>
        <v>4.8298611111111094E-3</v>
      </c>
      <c r="O70" s="68">
        <f t="shared" si="19"/>
        <v>4.4583333333333315E-3</v>
      </c>
      <c r="P70" s="68">
        <f t="shared" si="20"/>
        <v>4.2725694444444426E-3</v>
      </c>
      <c r="Q70" s="68">
        <f t="shared" si="21"/>
        <v>4.0868055555555545E-3</v>
      </c>
      <c r="R70" s="68">
        <f t="shared" si="22"/>
        <v>3.9010416666666655E-3</v>
      </c>
      <c r="S70" s="69">
        <f t="shared" si="23"/>
        <v>3.7152777777777765E-3</v>
      </c>
      <c r="T70" s="75"/>
      <c r="U70" s="64">
        <v>6.9444444444444444E-5</v>
      </c>
      <c r="V70" s="61">
        <f t="shared" si="16"/>
        <v>3.6458333333333321E-3</v>
      </c>
    </row>
    <row r="71" spans="1:22" x14ac:dyDescent="0.25">
      <c r="A71" s="22">
        <f t="shared" si="14"/>
        <v>3.6805555555555543E-2</v>
      </c>
      <c r="B71" s="22" t="s">
        <v>48</v>
      </c>
      <c r="C71" s="58">
        <v>9</v>
      </c>
      <c r="D71" s="61">
        <v>6.7471229249414376E-4</v>
      </c>
      <c r="E71" s="61">
        <v>1.0223765432098761E-3</v>
      </c>
      <c r="F71" s="61">
        <v>1.3957358951670665E-3</v>
      </c>
      <c r="G71" s="61">
        <v>1.7694978632478626E-3</v>
      </c>
      <c r="H71" s="61">
        <v>2.1398578811369501E-3</v>
      </c>
      <c r="I71" s="61">
        <v>2.9210758377425034E-3</v>
      </c>
      <c r="J71" s="61">
        <v>3.6805555555555541E-3</v>
      </c>
      <c r="K71" s="61">
        <v>4.4504903936584701E-3</v>
      </c>
      <c r="L71" s="72">
        <f t="shared" si="15"/>
        <v>3.7384259259259246E-3</v>
      </c>
      <c r="M71" s="68">
        <f t="shared" si="17"/>
        <v>5.2337962962962937E-3</v>
      </c>
      <c r="N71" s="68">
        <f t="shared" si="18"/>
        <v>4.8599537037037023E-3</v>
      </c>
      <c r="O71" s="68">
        <f t="shared" si="19"/>
        <v>4.4861111111111091E-3</v>
      </c>
      <c r="P71" s="68">
        <f t="shared" si="20"/>
        <v>4.299189814814813E-3</v>
      </c>
      <c r="Q71" s="68">
        <f t="shared" si="21"/>
        <v>4.1122685185185177E-3</v>
      </c>
      <c r="R71" s="68">
        <f t="shared" si="22"/>
        <v>3.9253472222222207E-3</v>
      </c>
      <c r="S71" s="69">
        <f t="shared" si="23"/>
        <v>3.7384259259259246E-3</v>
      </c>
      <c r="T71" s="75"/>
      <c r="U71" s="64">
        <v>5.7870370370370366E-5</v>
      </c>
      <c r="V71" s="61">
        <f t="shared" si="16"/>
        <v>3.6805555555555541E-3</v>
      </c>
    </row>
    <row r="72" spans="1:22" x14ac:dyDescent="0.25">
      <c r="A72" s="22">
        <f t="shared" si="14"/>
        <v>3.7152777777777764E-2</v>
      </c>
      <c r="B72" s="22" t="s">
        <v>48</v>
      </c>
      <c r="C72" s="58">
        <v>10</v>
      </c>
      <c r="D72" s="61">
        <v>6.8107750280069234E-4</v>
      </c>
      <c r="E72" s="61">
        <v>1.0320216049382713E-3</v>
      </c>
      <c r="F72" s="61">
        <v>1.4089032149327933E-3</v>
      </c>
      <c r="G72" s="61">
        <v>1.7861912393162386E-3</v>
      </c>
      <c r="H72" s="61">
        <v>2.1600452196382422E-3</v>
      </c>
      <c r="I72" s="61">
        <v>2.9486331569664893E-3</v>
      </c>
      <c r="J72" s="61">
        <v>3.7152777777777765E-3</v>
      </c>
      <c r="K72" s="61">
        <v>4.4924761520892097E-3</v>
      </c>
      <c r="L72" s="71">
        <f t="shared" si="15"/>
        <v>3.773148148148147E-3</v>
      </c>
      <c r="M72" s="68">
        <f t="shared" si="17"/>
        <v>5.2824074074074058E-3</v>
      </c>
      <c r="N72" s="68">
        <f t="shared" si="18"/>
        <v>4.9050925925925911E-3</v>
      </c>
      <c r="O72" s="68">
        <f t="shared" si="19"/>
        <v>4.5277777777777764E-3</v>
      </c>
      <c r="P72" s="68">
        <f t="shared" si="20"/>
        <v>4.3391203703703691E-3</v>
      </c>
      <c r="Q72" s="68">
        <f t="shared" si="21"/>
        <v>4.1504629629629617E-3</v>
      </c>
      <c r="R72" s="68">
        <f t="shared" si="22"/>
        <v>3.9618055555555544E-3</v>
      </c>
      <c r="S72" s="69">
        <f t="shared" si="23"/>
        <v>3.773148148148147E-3</v>
      </c>
      <c r="T72" s="75"/>
      <c r="U72" s="64">
        <v>5.7870370370370366E-5</v>
      </c>
      <c r="V72" s="61">
        <f t="shared" si="16"/>
        <v>3.7152777777777765E-3</v>
      </c>
    </row>
    <row r="73" spans="1:22" x14ac:dyDescent="0.25">
      <c r="A73" s="22">
        <f t="shared" si="14"/>
        <v>3.7499999999999985E-2</v>
      </c>
      <c r="B73" s="22" t="s">
        <v>48</v>
      </c>
      <c r="C73" s="58">
        <v>11</v>
      </c>
      <c r="D73" s="61">
        <v>6.8744271310724081E-4</v>
      </c>
      <c r="E73" s="61">
        <v>1.0416666666666662E-3</v>
      </c>
      <c r="F73" s="61">
        <v>1.4220705346985204E-3</v>
      </c>
      <c r="G73" s="61">
        <v>1.8028846153846146E-3</v>
      </c>
      <c r="H73" s="61">
        <v>2.180232558139534E-3</v>
      </c>
      <c r="I73" s="61">
        <v>2.9761904761904752E-3</v>
      </c>
      <c r="J73" s="61">
        <v>3.7499999999999986E-3</v>
      </c>
      <c r="K73" s="61">
        <v>4.5344619105199503E-3</v>
      </c>
      <c r="L73" s="71">
        <f t="shared" si="15"/>
        <v>3.807870370370369E-3</v>
      </c>
      <c r="M73" s="68">
        <f t="shared" si="17"/>
        <v>5.3310185185185162E-3</v>
      </c>
      <c r="N73" s="68">
        <f t="shared" si="18"/>
        <v>4.9502314814814799E-3</v>
      </c>
      <c r="O73" s="68">
        <f t="shared" si="19"/>
        <v>4.5694444444444428E-3</v>
      </c>
      <c r="P73" s="68">
        <f t="shared" si="20"/>
        <v>4.3790509259259243E-3</v>
      </c>
      <c r="Q73" s="68">
        <f t="shared" si="21"/>
        <v>4.1886574074074066E-3</v>
      </c>
      <c r="R73" s="68">
        <f t="shared" si="22"/>
        <v>3.998263888888888E-3</v>
      </c>
      <c r="S73" s="69">
        <f t="shared" si="23"/>
        <v>3.807870370370369E-3</v>
      </c>
      <c r="T73" s="75"/>
      <c r="U73" s="64">
        <v>5.7870370370370366E-5</v>
      </c>
      <c r="V73" s="61">
        <f t="shared" si="16"/>
        <v>3.7499999999999986E-3</v>
      </c>
    </row>
    <row r="74" spans="1:22" x14ac:dyDescent="0.25">
      <c r="A74" s="22">
        <f t="shared" si="14"/>
        <v>3.7847222222222206E-2</v>
      </c>
      <c r="B74" s="22" t="s">
        <v>48</v>
      </c>
      <c r="C74" s="58">
        <v>12</v>
      </c>
      <c r="D74" s="61">
        <v>6.9380792341378929E-4</v>
      </c>
      <c r="E74" s="61">
        <v>1.0513117283950614E-3</v>
      </c>
      <c r="F74" s="61">
        <v>1.4352378544642474E-3</v>
      </c>
      <c r="G74" s="61">
        <v>1.8195779914529906E-3</v>
      </c>
      <c r="H74" s="61">
        <v>2.2004198966408262E-3</v>
      </c>
      <c r="I74" s="61">
        <v>3.003747795414461E-3</v>
      </c>
      <c r="J74" s="61">
        <v>3.7847222222222206E-3</v>
      </c>
      <c r="K74" s="61">
        <v>4.57644766895069E-3</v>
      </c>
      <c r="L74" s="72">
        <f t="shared" si="15"/>
        <v>3.831018518518517E-3</v>
      </c>
      <c r="M74" s="68">
        <f t="shared" si="17"/>
        <v>5.3634259259259234E-3</v>
      </c>
      <c r="N74" s="68">
        <f t="shared" si="18"/>
        <v>4.9803240740740719E-3</v>
      </c>
      <c r="O74" s="68">
        <f t="shared" si="19"/>
        <v>4.5972222222222204E-3</v>
      </c>
      <c r="P74" s="68">
        <f t="shared" si="20"/>
        <v>4.4056712962962938E-3</v>
      </c>
      <c r="Q74" s="68">
        <f t="shared" si="21"/>
        <v>4.2141203703703689E-3</v>
      </c>
      <c r="R74" s="68">
        <f t="shared" si="22"/>
        <v>4.0225694444444432E-3</v>
      </c>
      <c r="S74" s="69">
        <f t="shared" si="23"/>
        <v>3.831018518518517E-3</v>
      </c>
      <c r="T74" s="75"/>
      <c r="U74" s="64">
        <v>4.6296296296296294E-5</v>
      </c>
      <c r="V74" s="61">
        <f t="shared" si="16"/>
        <v>3.7847222222222206E-3</v>
      </c>
    </row>
    <row r="75" spans="1:22" x14ac:dyDescent="0.25">
      <c r="A75" s="22">
        <f t="shared" si="14"/>
        <v>3.8194444444444427E-2</v>
      </c>
      <c r="B75" s="22" t="s">
        <v>48</v>
      </c>
      <c r="C75" s="58">
        <v>13</v>
      </c>
      <c r="D75" s="61">
        <v>7.0017313372033787E-4</v>
      </c>
      <c r="E75" s="61">
        <v>1.0609567901234563E-3</v>
      </c>
      <c r="F75" s="61">
        <v>1.4484051742299745E-3</v>
      </c>
      <c r="G75" s="61">
        <v>1.8362713675213666E-3</v>
      </c>
      <c r="H75" s="61">
        <v>2.2206072351421179E-3</v>
      </c>
      <c r="I75" s="61">
        <v>3.0313051146384465E-3</v>
      </c>
      <c r="J75" s="61">
        <v>3.8194444444444426E-3</v>
      </c>
      <c r="K75" s="61">
        <v>4.6184334273814305E-3</v>
      </c>
      <c r="L75" s="71">
        <f t="shared" si="15"/>
        <v>3.865740740740739E-3</v>
      </c>
      <c r="M75" s="68">
        <f t="shared" si="17"/>
        <v>5.4120370370370346E-3</v>
      </c>
      <c r="N75" s="68">
        <f t="shared" si="18"/>
        <v>5.0254629629629607E-3</v>
      </c>
      <c r="O75" s="68">
        <f t="shared" si="19"/>
        <v>4.6388888888888868E-3</v>
      </c>
      <c r="P75" s="68">
        <f t="shared" si="20"/>
        <v>4.4456018518518499E-3</v>
      </c>
      <c r="Q75" s="68">
        <f t="shared" si="21"/>
        <v>4.2523148148148129E-3</v>
      </c>
      <c r="R75" s="68">
        <f t="shared" si="22"/>
        <v>4.059027777777776E-3</v>
      </c>
      <c r="S75" s="69">
        <f t="shared" si="23"/>
        <v>3.865740740740739E-3</v>
      </c>
      <c r="T75" s="75"/>
      <c r="U75" s="64">
        <v>4.6296296296296294E-5</v>
      </c>
      <c r="V75" s="61">
        <f t="shared" si="16"/>
        <v>3.8194444444444426E-3</v>
      </c>
    </row>
    <row r="76" spans="1:22" x14ac:dyDescent="0.25">
      <c r="A76" s="22">
        <f t="shared" si="14"/>
        <v>3.8541666666666648E-2</v>
      </c>
      <c r="B76" s="22" t="s">
        <v>48</v>
      </c>
      <c r="C76" s="58">
        <v>14</v>
      </c>
      <c r="D76" s="61">
        <v>7.0653834402688634E-4</v>
      </c>
      <c r="E76" s="61">
        <v>1.0706018518518512E-3</v>
      </c>
      <c r="F76" s="61">
        <v>1.4615724939957015E-3</v>
      </c>
      <c r="G76" s="61">
        <v>1.8529647435897426E-3</v>
      </c>
      <c r="H76" s="61">
        <v>2.2407945736434096E-3</v>
      </c>
      <c r="I76" s="61">
        <v>3.0588624338624324E-3</v>
      </c>
      <c r="J76" s="61">
        <v>3.8541666666666646E-3</v>
      </c>
      <c r="K76" s="61">
        <v>4.6604191858121702E-3</v>
      </c>
      <c r="L76" s="71">
        <f t="shared" si="15"/>
        <v>3.900462962962961E-3</v>
      </c>
      <c r="M76" s="68">
        <f t="shared" si="17"/>
        <v>5.460648148148145E-3</v>
      </c>
      <c r="N76" s="68">
        <f t="shared" si="18"/>
        <v>5.0706018518518496E-3</v>
      </c>
      <c r="O76" s="68">
        <f t="shared" si="19"/>
        <v>4.6805555555555533E-3</v>
      </c>
      <c r="P76" s="68">
        <f t="shared" si="20"/>
        <v>4.4855324074074051E-3</v>
      </c>
      <c r="Q76" s="68">
        <f t="shared" si="21"/>
        <v>4.2905092592592578E-3</v>
      </c>
      <c r="R76" s="68">
        <f t="shared" si="22"/>
        <v>4.0954861111111096E-3</v>
      </c>
      <c r="S76" s="69">
        <f t="shared" si="23"/>
        <v>3.900462962962961E-3</v>
      </c>
      <c r="T76" s="75"/>
      <c r="U76" s="64">
        <v>4.6296296296296294E-5</v>
      </c>
      <c r="V76" s="61">
        <f t="shared" si="16"/>
        <v>3.8541666666666646E-3</v>
      </c>
    </row>
    <row r="77" spans="1:22" x14ac:dyDescent="0.25">
      <c r="A77" s="22">
        <f t="shared" si="14"/>
        <v>3.8888888888888869E-2</v>
      </c>
      <c r="B77" s="22" t="s">
        <v>48</v>
      </c>
      <c r="C77" s="58">
        <v>15</v>
      </c>
      <c r="D77" s="61">
        <v>7.1290355433343481E-4</v>
      </c>
      <c r="E77" s="61">
        <v>1.0802469135802464E-3</v>
      </c>
      <c r="F77" s="61">
        <v>1.4747398137614283E-3</v>
      </c>
      <c r="G77" s="61">
        <v>1.8696581196581187E-3</v>
      </c>
      <c r="H77" s="61">
        <v>2.2609819121447018E-3</v>
      </c>
      <c r="I77" s="61">
        <v>3.0864197530864183E-3</v>
      </c>
      <c r="J77" s="61">
        <v>3.888888888888887E-3</v>
      </c>
      <c r="K77" s="61">
        <v>4.7024049442429107E-3</v>
      </c>
      <c r="L77" s="72">
        <f t="shared" si="15"/>
        <v>3.9236111111111095E-3</v>
      </c>
      <c r="M77" s="68">
        <f t="shared" si="17"/>
        <v>5.4930555555555531E-3</v>
      </c>
      <c r="N77" s="68">
        <f t="shared" si="18"/>
        <v>5.1006944444444424E-3</v>
      </c>
      <c r="O77" s="68">
        <f t="shared" si="19"/>
        <v>4.7083333333333309E-3</v>
      </c>
      <c r="P77" s="68">
        <f t="shared" si="20"/>
        <v>4.5121527777777755E-3</v>
      </c>
      <c r="Q77" s="68">
        <f t="shared" si="21"/>
        <v>4.315972222222221E-3</v>
      </c>
      <c r="R77" s="68">
        <f t="shared" si="22"/>
        <v>4.1197916666666648E-3</v>
      </c>
      <c r="S77" s="69">
        <f t="shared" si="23"/>
        <v>3.9236111111111095E-3</v>
      </c>
      <c r="T77" s="75"/>
      <c r="U77" s="64">
        <v>3.4722222222222222E-5</v>
      </c>
      <c r="V77" s="61">
        <f t="shared" si="16"/>
        <v>3.888888888888887E-3</v>
      </c>
    </row>
    <row r="78" spans="1:22" x14ac:dyDescent="0.25">
      <c r="A78" s="22">
        <f t="shared" si="14"/>
        <v>3.923611111111109E-2</v>
      </c>
      <c r="B78" s="22" t="s">
        <v>48</v>
      </c>
      <c r="C78" s="58">
        <v>16</v>
      </c>
      <c r="D78" s="61">
        <v>7.192687646399834E-4</v>
      </c>
      <c r="E78" s="61">
        <v>1.0898919753086413E-3</v>
      </c>
      <c r="F78" s="61">
        <v>1.4879071335271554E-3</v>
      </c>
      <c r="G78" s="61">
        <v>1.8863514957264947E-3</v>
      </c>
      <c r="H78" s="61">
        <v>2.2811692506459935E-3</v>
      </c>
      <c r="I78" s="61">
        <v>3.1139770723104042E-3</v>
      </c>
      <c r="J78" s="61">
        <v>3.9236111111111086E-3</v>
      </c>
      <c r="K78" s="61">
        <v>4.7443907026736504E-3</v>
      </c>
      <c r="L78" s="71">
        <f t="shared" si="15"/>
        <v>3.9583333333333311E-3</v>
      </c>
      <c r="M78" s="68">
        <f t="shared" si="17"/>
        <v>5.5416666666666635E-3</v>
      </c>
      <c r="N78" s="68">
        <f t="shared" si="18"/>
        <v>5.1458333333333304E-3</v>
      </c>
      <c r="O78" s="68">
        <f t="shared" si="19"/>
        <v>4.7499999999999973E-3</v>
      </c>
      <c r="P78" s="68">
        <f t="shared" si="20"/>
        <v>4.5520833333333307E-3</v>
      </c>
      <c r="Q78" s="68">
        <f t="shared" si="21"/>
        <v>4.3541666666666642E-3</v>
      </c>
      <c r="R78" s="68">
        <f t="shared" si="22"/>
        <v>4.1562499999999976E-3</v>
      </c>
      <c r="S78" s="69">
        <f t="shared" si="23"/>
        <v>3.9583333333333311E-3</v>
      </c>
      <c r="T78" s="75"/>
      <c r="U78" s="64">
        <v>3.4722222222222222E-5</v>
      </c>
      <c r="V78" s="61">
        <f t="shared" si="16"/>
        <v>3.9236111111111086E-3</v>
      </c>
    </row>
    <row r="79" spans="1:22" x14ac:dyDescent="0.25">
      <c r="A79" s="22">
        <f t="shared" si="14"/>
        <v>3.9583333333333311E-2</v>
      </c>
      <c r="B79" s="22" t="s">
        <v>48</v>
      </c>
      <c r="C79" s="58">
        <v>17</v>
      </c>
      <c r="D79" s="61">
        <v>7.2563397494653187E-4</v>
      </c>
      <c r="E79" s="61">
        <v>1.0995370370370365E-3</v>
      </c>
      <c r="F79" s="61">
        <v>1.5010744532928824E-3</v>
      </c>
      <c r="G79" s="61">
        <v>1.9030448717948707E-3</v>
      </c>
      <c r="H79" s="61">
        <v>2.3013565891472857E-3</v>
      </c>
      <c r="I79" s="61">
        <v>3.1415343915343896E-3</v>
      </c>
      <c r="J79" s="61">
        <v>3.9583333333333311E-3</v>
      </c>
      <c r="K79" s="61">
        <v>4.786376461104391E-3</v>
      </c>
      <c r="L79" s="71">
        <f t="shared" si="15"/>
        <v>3.9930555555555535E-3</v>
      </c>
      <c r="M79" s="68">
        <f t="shared" si="17"/>
        <v>5.5902777777777747E-3</v>
      </c>
      <c r="N79" s="68">
        <f t="shared" si="18"/>
        <v>5.1909722222222201E-3</v>
      </c>
      <c r="O79" s="68">
        <f t="shared" si="19"/>
        <v>4.7916666666666637E-3</v>
      </c>
      <c r="P79" s="68">
        <f t="shared" si="20"/>
        <v>4.5920138888888859E-3</v>
      </c>
      <c r="Q79" s="68">
        <f t="shared" si="21"/>
        <v>4.392361111111109E-3</v>
      </c>
      <c r="R79" s="68">
        <f t="shared" si="22"/>
        <v>4.1927083333333313E-3</v>
      </c>
      <c r="S79" s="69">
        <f t="shared" si="23"/>
        <v>3.9930555555555535E-3</v>
      </c>
      <c r="T79" s="75"/>
      <c r="U79" s="64">
        <v>3.4722222222222222E-5</v>
      </c>
      <c r="V79" s="61">
        <f t="shared" si="16"/>
        <v>3.9583333333333311E-3</v>
      </c>
    </row>
    <row r="80" spans="1:22" x14ac:dyDescent="0.25">
      <c r="A80" s="22">
        <f t="shared" si="14"/>
        <v>3.9930555555555532E-2</v>
      </c>
      <c r="B80" s="22" t="s">
        <v>48</v>
      </c>
      <c r="C80" s="58">
        <v>18</v>
      </c>
      <c r="D80" s="61">
        <v>7.3199918525308034E-4</v>
      </c>
      <c r="E80" s="61">
        <v>1.1091820987654314E-3</v>
      </c>
      <c r="F80" s="61">
        <v>1.5142417730586095E-3</v>
      </c>
      <c r="G80" s="61">
        <v>1.9197382478632467E-3</v>
      </c>
      <c r="H80" s="61">
        <v>2.3215439276485774E-3</v>
      </c>
      <c r="I80" s="61">
        <v>3.1690917107583755E-3</v>
      </c>
      <c r="J80" s="61">
        <v>3.9930555555555535E-3</v>
      </c>
      <c r="K80" s="61">
        <v>4.8283622195351306E-3</v>
      </c>
      <c r="L80" s="72">
        <f t="shared" si="15"/>
        <v>4.0162037037037015E-3</v>
      </c>
      <c r="M80" s="68">
        <f t="shared" si="17"/>
        <v>5.622685185185182E-3</v>
      </c>
      <c r="N80" s="68">
        <f t="shared" si="18"/>
        <v>5.2210648148148121E-3</v>
      </c>
      <c r="O80" s="68">
        <f t="shared" si="19"/>
        <v>4.8194444444444413E-3</v>
      </c>
      <c r="P80" s="68">
        <f t="shared" si="20"/>
        <v>4.6186342592592564E-3</v>
      </c>
      <c r="Q80" s="68">
        <f t="shared" si="21"/>
        <v>4.4178240740740723E-3</v>
      </c>
      <c r="R80" s="68">
        <f t="shared" si="22"/>
        <v>4.2170138888888865E-3</v>
      </c>
      <c r="S80" s="69">
        <f t="shared" si="23"/>
        <v>4.0162037037037015E-3</v>
      </c>
      <c r="T80" s="75"/>
      <c r="U80" s="64">
        <v>2.3148148148148147E-5</v>
      </c>
      <c r="V80" s="61">
        <f t="shared" si="16"/>
        <v>3.9930555555555535E-3</v>
      </c>
    </row>
    <row r="81" spans="1:33" x14ac:dyDescent="0.25">
      <c r="A81" s="22">
        <f t="shared" si="14"/>
        <v>4.0277777777777753E-2</v>
      </c>
      <c r="B81" s="22" t="s">
        <v>48</v>
      </c>
      <c r="C81" s="58">
        <v>19</v>
      </c>
      <c r="D81" s="61">
        <v>7.3836439555962881E-4</v>
      </c>
      <c r="E81" s="61">
        <v>1.1188271604938265E-3</v>
      </c>
      <c r="F81" s="61">
        <v>1.5274090928243365E-3</v>
      </c>
      <c r="G81" s="61">
        <v>1.9364316239316227E-3</v>
      </c>
      <c r="H81" s="61">
        <v>2.3417312661498696E-3</v>
      </c>
      <c r="I81" s="61">
        <v>3.1966490299823614E-3</v>
      </c>
      <c r="J81" s="61">
        <v>4.0277777777777751E-3</v>
      </c>
      <c r="K81" s="61">
        <v>4.8703479779658712E-3</v>
      </c>
      <c r="L81" s="71">
        <f t="shared" si="15"/>
        <v>4.0509259259259231E-3</v>
      </c>
      <c r="M81" s="68">
        <f t="shared" si="17"/>
        <v>5.6712962962962923E-3</v>
      </c>
      <c r="N81" s="68">
        <f t="shared" si="18"/>
        <v>5.2662037037037E-3</v>
      </c>
      <c r="O81" s="68">
        <f t="shared" si="19"/>
        <v>4.8611111111111077E-3</v>
      </c>
      <c r="P81" s="68">
        <f t="shared" si="20"/>
        <v>4.6585648148148116E-3</v>
      </c>
      <c r="Q81" s="68">
        <f t="shared" si="21"/>
        <v>4.4560185185185154E-3</v>
      </c>
      <c r="R81" s="68">
        <f t="shared" si="22"/>
        <v>4.2534722222222193E-3</v>
      </c>
      <c r="S81" s="69">
        <f t="shared" si="23"/>
        <v>4.0509259259259231E-3</v>
      </c>
      <c r="T81" s="75"/>
      <c r="U81" s="64">
        <v>2.3148148148148147E-5</v>
      </c>
      <c r="V81" s="61">
        <f t="shared" si="16"/>
        <v>4.0277777777777751E-3</v>
      </c>
    </row>
    <row r="82" spans="1:33" x14ac:dyDescent="0.25">
      <c r="A82" s="22">
        <f t="shared" si="14"/>
        <v>4.0624999999999974E-2</v>
      </c>
      <c r="B82" s="22" t="s">
        <v>48</v>
      </c>
      <c r="C82" s="58">
        <v>20</v>
      </c>
      <c r="D82" s="61">
        <v>7.447296058661774E-4</v>
      </c>
      <c r="E82" s="61">
        <v>1.1284722222222215E-3</v>
      </c>
      <c r="F82" s="61">
        <v>1.5405764125900633E-3</v>
      </c>
      <c r="G82" s="61">
        <v>1.9531249999999987E-3</v>
      </c>
      <c r="H82" s="61">
        <v>2.3619186046511613E-3</v>
      </c>
      <c r="I82" s="61">
        <v>3.2242063492063473E-3</v>
      </c>
      <c r="J82" s="61">
        <v>4.0624999999999975E-3</v>
      </c>
      <c r="K82" s="61">
        <v>4.9123337363966117E-3</v>
      </c>
      <c r="L82" s="71">
        <f t="shared" si="15"/>
        <v>4.0856481481481455E-3</v>
      </c>
      <c r="M82" s="68">
        <f t="shared" si="17"/>
        <v>5.7199074074074036E-3</v>
      </c>
      <c r="N82" s="68">
        <f t="shared" si="18"/>
        <v>5.3113425925925897E-3</v>
      </c>
      <c r="O82" s="68">
        <f t="shared" si="19"/>
        <v>4.9027777777777741E-3</v>
      </c>
      <c r="P82" s="68">
        <f t="shared" si="20"/>
        <v>4.6984953703703668E-3</v>
      </c>
      <c r="Q82" s="68">
        <f t="shared" si="21"/>
        <v>4.4942129629629603E-3</v>
      </c>
      <c r="R82" s="68">
        <f t="shared" si="22"/>
        <v>4.2899305555555529E-3</v>
      </c>
      <c r="S82" s="69">
        <f t="shared" si="23"/>
        <v>4.0856481481481455E-3</v>
      </c>
      <c r="T82" s="75"/>
      <c r="U82" s="64">
        <v>2.3148148148148147E-5</v>
      </c>
      <c r="V82" s="61">
        <f t="shared" si="16"/>
        <v>4.0624999999999975E-3</v>
      </c>
      <c r="Z82" s="16"/>
      <c r="AA82" s="16"/>
      <c r="AB82" s="16"/>
      <c r="AF82" s="16"/>
      <c r="AG82" s="16"/>
    </row>
    <row r="83" spans="1:33" x14ac:dyDescent="0.25">
      <c r="A83" s="24">
        <f>TIME(0,59,0)</f>
        <v>4.0972222222222222E-2</v>
      </c>
      <c r="B83" s="24" t="s">
        <v>49</v>
      </c>
      <c r="C83" s="58">
        <v>1</v>
      </c>
      <c r="D83" s="61">
        <v>7.5109481617272641E-4</v>
      </c>
      <c r="E83" s="61">
        <v>1.1381172839506173E-3</v>
      </c>
      <c r="F83" s="61">
        <v>1.5537437323557915E-3</v>
      </c>
      <c r="G83" s="61">
        <v>1.969818376068376E-3</v>
      </c>
      <c r="H83" s="61">
        <v>2.3821059431524548E-3</v>
      </c>
      <c r="I83" s="61">
        <v>3.2517636684303354E-3</v>
      </c>
      <c r="J83" s="61">
        <v>4.0972222222222226E-3</v>
      </c>
      <c r="K83" s="61">
        <v>4.9543194948273549E-3</v>
      </c>
      <c r="L83" s="72">
        <f t="shared" si="15"/>
        <v>4.108796296296297E-3</v>
      </c>
      <c r="M83" s="68">
        <f t="shared" si="17"/>
        <v>5.7523148148148151E-3</v>
      </c>
      <c r="N83" s="68">
        <f t="shared" si="18"/>
        <v>5.341435185185186E-3</v>
      </c>
      <c r="O83" s="68">
        <f t="shared" si="19"/>
        <v>4.9305555555555561E-3</v>
      </c>
      <c r="P83" s="68">
        <f t="shared" si="20"/>
        <v>4.7251157407407415E-3</v>
      </c>
      <c r="Q83" s="68">
        <f t="shared" si="21"/>
        <v>4.519675925925927E-3</v>
      </c>
      <c r="R83" s="68">
        <f t="shared" si="22"/>
        <v>4.3142361111111124E-3</v>
      </c>
      <c r="S83" s="69">
        <f t="shared" si="23"/>
        <v>4.108796296296297E-3</v>
      </c>
      <c r="T83" s="75"/>
      <c r="U83" s="64">
        <v>1.1574074074074073E-5</v>
      </c>
      <c r="V83" s="61">
        <f t="shared" si="16"/>
        <v>4.0972222222222226E-3</v>
      </c>
      <c r="Z83" s="16"/>
      <c r="AA83" s="16"/>
      <c r="AB83" s="16"/>
      <c r="AF83" s="16"/>
      <c r="AG83" s="16"/>
    </row>
    <row r="84" spans="1:33" x14ac:dyDescent="0.25">
      <c r="A84" s="24">
        <f t="shared" ref="A84:A102" si="24">A83+TIME(0,0,30)</f>
        <v>4.1319444444444443E-2</v>
      </c>
      <c r="B84" s="24" t="s">
        <v>49</v>
      </c>
      <c r="C84" s="58">
        <v>2</v>
      </c>
      <c r="D84" s="61">
        <v>7.5746002647927488E-4</v>
      </c>
      <c r="E84" s="61">
        <v>1.1477623456790124E-3</v>
      </c>
      <c r="F84" s="61">
        <v>1.5669110521215185E-3</v>
      </c>
      <c r="G84" s="61">
        <v>1.986511752136752E-3</v>
      </c>
      <c r="H84" s="61">
        <v>2.402293281653747E-3</v>
      </c>
      <c r="I84" s="61">
        <v>3.2793209876543208E-3</v>
      </c>
      <c r="J84" s="61">
        <v>4.1319444444444442E-3</v>
      </c>
      <c r="K84" s="61">
        <v>4.9963052532580945E-3</v>
      </c>
      <c r="L84" s="71">
        <f t="shared" si="15"/>
        <v>4.1319444444444442E-3</v>
      </c>
      <c r="M84" s="68">
        <f t="shared" si="17"/>
        <v>5.7847222222222215E-3</v>
      </c>
      <c r="N84" s="68">
        <f t="shared" si="18"/>
        <v>5.371527777777778E-3</v>
      </c>
      <c r="O84" s="68">
        <f t="shared" si="19"/>
        <v>4.9583333333333328E-3</v>
      </c>
      <c r="P84" s="68">
        <f t="shared" si="20"/>
        <v>4.7517361111111102E-3</v>
      </c>
      <c r="Q84" s="68">
        <f t="shared" si="21"/>
        <v>4.5451388888888894E-3</v>
      </c>
      <c r="R84" s="68">
        <f t="shared" si="22"/>
        <v>4.3385416666666668E-3</v>
      </c>
      <c r="S84" s="69">
        <f t="shared" si="23"/>
        <v>4.1319444444444442E-3</v>
      </c>
      <c r="T84" s="75"/>
      <c r="U84" s="64">
        <v>0</v>
      </c>
      <c r="V84" s="61">
        <f t="shared" si="16"/>
        <v>4.1319444444444442E-3</v>
      </c>
      <c r="Z84" s="16"/>
      <c r="AA84" s="16"/>
      <c r="AB84" s="16"/>
      <c r="AF84" s="16"/>
      <c r="AG84" s="16"/>
    </row>
    <row r="85" spans="1:33" x14ac:dyDescent="0.25">
      <c r="A85" s="25">
        <f t="shared" si="24"/>
        <v>4.1666666666666664E-2</v>
      </c>
      <c r="B85" s="24" t="s">
        <v>49</v>
      </c>
      <c r="C85" s="58">
        <v>3</v>
      </c>
      <c r="D85" s="61">
        <v>7.6382523678582336E-4</v>
      </c>
      <c r="E85" s="61">
        <v>1.1574074074074073E-3</v>
      </c>
      <c r="F85" s="61">
        <v>1.5800783718872456E-3</v>
      </c>
      <c r="G85" s="61">
        <v>2.003205128205128E-3</v>
      </c>
      <c r="H85" s="61">
        <v>2.4224806201550387E-3</v>
      </c>
      <c r="I85" s="61">
        <v>3.3068783068783067E-3</v>
      </c>
      <c r="J85" s="61">
        <v>4.1666666666666666E-3</v>
      </c>
      <c r="K85" s="61">
        <v>5.0382910116888351E-3</v>
      </c>
      <c r="L85" s="72">
        <f t="shared" si="15"/>
        <v>4.1666666666666666E-3</v>
      </c>
      <c r="M85" s="68">
        <f t="shared" si="17"/>
        <v>5.8333333333333327E-3</v>
      </c>
      <c r="N85" s="68">
        <f t="shared" si="18"/>
        <v>5.4166666666666669E-3</v>
      </c>
      <c r="O85" s="68">
        <f t="shared" si="19"/>
        <v>5.0000000000000001E-3</v>
      </c>
      <c r="P85" s="68">
        <f t="shared" si="20"/>
        <v>4.7916666666666663E-3</v>
      </c>
      <c r="Q85" s="68">
        <f t="shared" si="21"/>
        <v>4.5833333333333334E-3</v>
      </c>
      <c r="R85" s="68">
        <f t="shared" si="22"/>
        <v>4.3750000000000004E-3</v>
      </c>
      <c r="S85" s="69">
        <f t="shared" si="23"/>
        <v>4.1666666666666666E-3</v>
      </c>
      <c r="T85" s="75"/>
      <c r="U85" s="64">
        <v>0</v>
      </c>
      <c r="V85" s="61">
        <f t="shared" si="16"/>
        <v>4.1666666666666666E-3</v>
      </c>
      <c r="Z85" s="16"/>
      <c r="AA85" s="16"/>
      <c r="AB85" s="16"/>
      <c r="AF85" s="16"/>
      <c r="AG85" s="16"/>
    </row>
    <row r="86" spans="1:33" x14ac:dyDescent="0.25">
      <c r="A86" s="25">
        <f t="shared" si="24"/>
        <v>4.2013888888888885E-2</v>
      </c>
      <c r="B86" s="24" t="s">
        <v>49</v>
      </c>
      <c r="C86" s="58">
        <v>4</v>
      </c>
      <c r="D86" s="61">
        <v>7.7019044709237194E-4</v>
      </c>
      <c r="E86" s="61">
        <v>1.1670524691358023E-3</v>
      </c>
      <c r="F86" s="61">
        <v>1.5932456916529724E-3</v>
      </c>
      <c r="G86" s="61">
        <v>2.019898504273504E-3</v>
      </c>
      <c r="H86" s="61">
        <v>2.4426679586563305E-3</v>
      </c>
      <c r="I86" s="61">
        <v>3.3344356261022926E-3</v>
      </c>
      <c r="J86" s="61">
        <v>4.2013888888888882E-3</v>
      </c>
      <c r="K86" s="61">
        <v>5.0802767701195756E-3</v>
      </c>
      <c r="L86" s="71">
        <f t="shared" si="15"/>
        <v>4.2013888888888882E-3</v>
      </c>
      <c r="M86" s="68">
        <f t="shared" si="17"/>
        <v>5.8819444444444431E-3</v>
      </c>
      <c r="N86" s="68">
        <f t="shared" si="18"/>
        <v>5.4618055555555548E-3</v>
      </c>
      <c r="O86" s="68">
        <f t="shared" si="19"/>
        <v>5.0416666666666657E-3</v>
      </c>
      <c r="P86" s="68">
        <f t="shared" si="20"/>
        <v>4.8315972222222206E-3</v>
      </c>
      <c r="Q86" s="68">
        <f t="shared" si="21"/>
        <v>4.6215277777777774E-3</v>
      </c>
      <c r="R86" s="68">
        <f t="shared" si="22"/>
        <v>4.4114583333333332E-3</v>
      </c>
      <c r="S86" s="69">
        <f t="shared" si="23"/>
        <v>4.2013888888888882E-3</v>
      </c>
      <c r="T86" s="75"/>
      <c r="U86" s="64">
        <v>0</v>
      </c>
      <c r="V86" s="61">
        <f t="shared" si="16"/>
        <v>4.2013888888888882E-3</v>
      </c>
      <c r="Z86" s="16"/>
      <c r="AA86" s="16"/>
      <c r="AB86" s="16"/>
      <c r="AF86" s="16"/>
      <c r="AG86" s="16"/>
    </row>
    <row r="87" spans="1:33" x14ac:dyDescent="0.25">
      <c r="A87" s="25">
        <f t="shared" si="24"/>
        <v>4.2361111111111106E-2</v>
      </c>
      <c r="B87" s="24" t="s">
        <v>49</v>
      </c>
      <c r="C87" s="58">
        <v>5</v>
      </c>
      <c r="D87" s="61">
        <v>7.7655565739892041E-4</v>
      </c>
      <c r="E87" s="61">
        <v>1.1766975308641974E-3</v>
      </c>
      <c r="F87" s="61">
        <v>1.6064130114186994E-3</v>
      </c>
      <c r="G87" s="61">
        <v>2.03659188034188E-3</v>
      </c>
      <c r="H87" s="61">
        <v>2.4628552971576226E-3</v>
      </c>
      <c r="I87" s="61">
        <v>3.3619929453262785E-3</v>
      </c>
      <c r="J87" s="61">
        <v>4.2361111111111106E-3</v>
      </c>
      <c r="K87" s="61">
        <v>5.1222625285503153E-3</v>
      </c>
      <c r="L87" s="71">
        <f t="shared" ref="L87:L102" si="25">J87-U87</f>
        <v>4.2245370370370362E-3</v>
      </c>
      <c r="M87" s="68">
        <f t="shared" si="17"/>
        <v>5.9143518518518503E-3</v>
      </c>
      <c r="N87" s="68">
        <f t="shared" si="18"/>
        <v>5.4918981481481477E-3</v>
      </c>
      <c r="O87" s="68">
        <f t="shared" si="19"/>
        <v>5.0694444444444433E-3</v>
      </c>
      <c r="P87" s="68">
        <f t="shared" si="20"/>
        <v>4.8582175925925911E-3</v>
      </c>
      <c r="Q87" s="68">
        <f t="shared" si="21"/>
        <v>4.6469907407407406E-3</v>
      </c>
      <c r="R87" s="68">
        <f t="shared" si="22"/>
        <v>4.4357638888888884E-3</v>
      </c>
      <c r="S87" s="69">
        <f t="shared" si="23"/>
        <v>4.2245370370370362E-3</v>
      </c>
      <c r="T87" s="75"/>
      <c r="U87" s="65">
        <v>1.1574074074074073E-5</v>
      </c>
      <c r="V87" s="61">
        <f t="shared" si="16"/>
        <v>4.2361111111111106E-3</v>
      </c>
      <c r="Z87" s="16"/>
      <c r="AA87" s="16"/>
      <c r="AB87" s="16"/>
      <c r="AF87" s="16"/>
      <c r="AG87" s="16"/>
    </row>
    <row r="88" spans="1:33" x14ac:dyDescent="0.25">
      <c r="A88" s="25">
        <f t="shared" si="24"/>
        <v>4.2708333333333327E-2</v>
      </c>
      <c r="B88" s="24" t="s">
        <v>49</v>
      </c>
      <c r="C88" s="58">
        <v>6</v>
      </c>
      <c r="D88" s="61">
        <v>7.8292086770546888E-4</v>
      </c>
      <c r="E88" s="61">
        <v>1.1863425925925924E-3</v>
      </c>
      <c r="F88" s="61">
        <v>1.6195803311844265E-3</v>
      </c>
      <c r="G88" s="61">
        <v>2.0532852564102561E-3</v>
      </c>
      <c r="H88" s="61">
        <v>2.4830426356589144E-3</v>
      </c>
      <c r="I88" s="61">
        <v>3.3895502645502644E-3</v>
      </c>
      <c r="J88" s="61">
        <v>4.2708333333333331E-3</v>
      </c>
      <c r="K88" s="61">
        <v>5.1642482869810559E-3</v>
      </c>
      <c r="L88" s="71">
        <f t="shared" si="25"/>
        <v>4.2592592592592586E-3</v>
      </c>
      <c r="M88" s="68">
        <f t="shared" si="17"/>
        <v>5.9629629629629616E-3</v>
      </c>
      <c r="N88" s="68">
        <f t="shared" si="18"/>
        <v>5.5370370370370365E-3</v>
      </c>
      <c r="O88" s="68">
        <f t="shared" si="19"/>
        <v>5.1111111111111105E-3</v>
      </c>
      <c r="P88" s="68">
        <f t="shared" si="20"/>
        <v>4.8981481481481471E-3</v>
      </c>
      <c r="Q88" s="68">
        <f t="shared" si="21"/>
        <v>4.6851851851851846E-3</v>
      </c>
      <c r="R88" s="68">
        <f t="shared" si="22"/>
        <v>4.4722222222222221E-3</v>
      </c>
      <c r="S88" s="69">
        <f t="shared" si="23"/>
        <v>4.2592592592592586E-3</v>
      </c>
      <c r="T88" s="75"/>
      <c r="U88" s="65">
        <v>1.1574074074074073E-5</v>
      </c>
      <c r="V88" s="61">
        <f t="shared" si="16"/>
        <v>4.2708333333333331E-3</v>
      </c>
      <c r="Z88" s="16"/>
      <c r="AA88" s="16"/>
      <c r="AB88" s="16"/>
      <c r="AF88" s="16"/>
      <c r="AG88" s="16"/>
    </row>
    <row r="89" spans="1:33" x14ac:dyDescent="0.25">
      <c r="A89" s="25">
        <f t="shared" si="24"/>
        <v>4.3055555555555548E-2</v>
      </c>
      <c r="B89" s="24" t="s">
        <v>49</v>
      </c>
      <c r="C89" s="58">
        <v>7</v>
      </c>
      <c r="D89" s="61">
        <v>7.8928607801201746E-4</v>
      </c>
      <c r="E89" s="61">
        <v>1.1959876543209875E-3</v>
      </c>
      <c r="F89" s="61">
        <v>1.6327476509501535E-3</v>
      </c>
      <c r="G89" s="61">
        <v>2.0699786324786321E-3</v>
      </c>
      <c r="H89" s="61">
        <v>2.5032299741602065E-3</v>
      </c>
      <c r="I89" s="61">
        <v>3.4171075837742498E-3</v>
      </c>
      <c r="J89" s="61">
        <v>4.3055555555555547E-3</v>
      </c>
      <c r="K89" s="61">
        <v>5.2062340454117955E-3</v>
      </c>
      <c r="L89" s="72">
        <f t="shared" si="25"/>
        <v>4.2939814814814802E-3</v>
      </c>
      <c r="M89" s="68">
        <f t="shared" si="17"/>
        <v>6.011574074074072E-3</v>
      </c>
      <c r="N89" s="68">
        <f t="shared" si="18"/>
        <v>5.5821759259259245E-3</v>
      </c>
      <c r="O89" s="68">
        <f t="shared" si="19"/>
        <v>5.1527777777777761E-3</v>
      </c>
      <c r="P89" s="68">
        <f t="shared" si="20"/>
        <v>4.9380787037037015E-3</v>
      </c>
      <c r="Q89" s="68">
        <f t="shared" si="21"/>
        <v>4.7233796296296286E-3</v>
      </c>
      <c r="R89" s="68">
        <f t="shared" si="22"/>
        <v>4.5086805555555548E-3</v>
      </c>
      <c r="S89" s="69">
        <f t="shared" si="23"/>
        <v>4.2939814814814802E-3</v>
      </c>
      <c r="T89" s="75"/>
      <c r="U89" s="65">
        <v>1.1574074074074073E-5</v>
      </c>
      <c r="V89" s="61">
        <f t="shared" si="16"/>
        <v>4.3055555555555547E-3</v>
      </c>
      <c r="Z89" s="16"/>
      <c r="AA89" s="16"/>
      <c r="AB89" s="16"/>
      <c r="AF89" s="16"/>
      <c r="AG89" s="16"/>
    </row>
    <row r="90" spans="1:33" x14ac:dyDescent="0.25">
      <c r="A90" s="25">
        <f t="shared" si="24"/>
        <v>4.3402777777777769E-2</v>
      </c>
      <c r="B90" s="24" t="s">
        <v>49</v>
      </c>
      <c r="C90" s="58">
        <v>8</v>
      </c>
      <c r="D90" s="61">
        <v>7.9565128831856594E-4</v>
      </c>
      <c r="E90" s="61">
        <v>1.2056327160493824E-3</v>
      </c>
      <c r="F90" s="61">
        <v>1.6459149707158806E-3</v>
      </c>
      <c r="G90" s="61">
        <v>2.0866720085470081E-3</v>
      </c>
      <c r="H90" s="61">
        <v>2.5234173126614983E-3</v>
      </c>
      <c r="I90" s="61">
        <v>3.4446649029982357E-3</v>
      </c>
      <c r="J90" s="61">
        <v>4.3402777777777771E-3</v>
      </c>
      <c r="K90" s="61">
        <v>5.2482198038425361E-3</v>
      </c>
      <c r="L90" s="71">
        <f t="shared" si="25"/>
        <v>4.3171296296296291E-3</v>
      </c>
      <c r="M90" s="68">
        <f t="shared" si="17"/>
        <v>6.04398148148148E-3</v>
      </c>
      <c r="N90" s="68">
        <f t="shared" si="18"/>
        <v>5.6122685185185182E-3</v>
      </c>
      <c r="O90" s="68">
        <f t="shared" si="19"/>
        <v>5.1805555555555546E-3</v>
      </c>
      <c r="P90" s="68">
        <f t="shared" si="20"/>
        <v>4.9646990740740728E-3</v>
      </c>
      <c r="Q90" s="68">
        <f t="shared" si="21"/>
        <v>4.7488425925925927E-3</v>
      </c>
      <c r="R90" s="68">
        <f t="shared" si="22"/>
        <v>4.5329861111111109E-3</v>
      </c>
      <c r="S90" s="69">
        <f t="shared" si="23"/>
        <v>4.3171296296296291E-3</v>
      </c>
      <c r="T90" s="75"/>
      <c r="U90" s="65">
        <v>2.3148148148148147E-5</v>
      </c>
      <c r="V90" s="61">
        <f t="shared" si="16"/>
        <v>4.3402777777777771E-3</v>
      </c>
    </row>
    <row r="91" spans="1:33" x14ac:dyDescent="0.25">
      <c r="A91" s="25">
        <f t="shared" si="24"/>
        <v>4.374999999999999E-2</v>
      </c>
      <c r="B91" s="24" t="s">
        <v>49</v>
      </c>
      <c r="C91" s="58">
        <v>9</v>
      </c>
      <c r="D91" s="61">
        <v>8.0201649862511441E-4</v>
      </c>
      <c r="E91" s="61">
        <v>1.2152777777777776E-3</v>
      </c>
      <c r="F91" s="61">
        <v>1.6590822904816074E-3</v>
      </c>
      <c r="G91" s="61">
        <v>2.1033653846153841E-3</v>
      </c>
      <c r="H91" s="61">
        <v>2.5436046511627904E-3</v>
      </c>
      <c r="I91" s="61">
        <v>3.4722222222222216E-3</v>
      </c>
      <c r="J91" s="61">
        <v>4.3749999999999987E-3</v>
      </c>
      <c r="K91" s="61">
        <v>5.2902055622732758E-3</v>
      </c>
      <c r="L91" s="71">
        <f t="shared" si="25"/>
        <v>4.3518518518518507E-3</v>
      </c>
      <c r="M91" s="68">
        <f t="shared" si="17"/>
        <v>6.0925925925925904E-3</v>
      </c>
      <c r="N91" s="68">
        <f t="shared" si="18"/>
        <v>5.6574074074074061E-3</v>
      </c>
      <c r="O91" s="68">
        <f t="shared" si="19"/>
        <v>5.222222222222221E-3</v>
      </c>
      <c r="P91" s="68">
        <f t="shared" si="20"/>
        <v>5.004629629629628E-3</v>
      </c>
      <c r="Q91" s="68">
        <f t="shared" si="21"/>
        <v>4.7870370370370358E-3</v>
      </c>
      <c r="R91" s="68">
        <f t="shared" si="22"/>
        <v>4.5694444444444437E-3</v>
      </c>
      <c r="S91" s="69">
        <f t="shared" si="23"/>
        <v>4.3518518518518507E-3</v>
      </c>
      <c r="T91" s="75"/>
      <c r="U91" s="65">
        <v>2.3148148148148147E-5</v>
      </c>
      <c r="V91" s="61">
        <f t="shared" si="16"/>
        <v>4.3749999999999987E-3</v>
      </c>
    </row>
    <row r="92" spans="1:33" x14ac:dyDescent="0.25">
      <c r="A92" s="25">
        <f t="shared" si="24"/>
        <v>4.4097222222222211E-2</v>
      </c>
      <c r="B92" s="24" t="s">
        <v>49</v>
      </c>
      <c r="C92" s="58">
        <v>10</v>
      </c>
      <c r="D92" s="61">
        <v>8.0838170893166299E-4</v>
      </c>
      <c r="E92" s="61">
        <v>1.2249228395061725E-3</v>
      </c>
      <c r="F92" s="61">
        <v>1.6722496102473344E-3</v>
      </c>
      <c r="G92" s="61">
        <v>2.1200587606837601E-3</v>
      </c>
      <c r="H92" s="61">
        <v>2.5637919896640822E-3</v>
      </c>
      <c r="I92" s="61">
        <v>3.4997795414462075E-3</v>
      </c>
      <c r="J92" s="61">
        <v>4.4097222222222211E-3</v>
      </c>
      <c r="K92" s="61">
        <v>5.3321913207040163E-3</v>
      </c>
      <c r="L92" s="71">
        <f t="shared" si="25"/>
        <v>4.3749999999999987E-3</v>
      </c>
      <c r="M92" s="68">
        <f t="shared" si="17"/>
        <v>6.1249999999999976E-3</v>
      </c>
      <c r="N92" s="68">
        <f t="shared" si="18"/>
        <v>5.6874999999999981E-3</v>
      </c>
      <c r="O92" s="68">
        <f t="shared" si="19"/>
        <v>5.2499999999999986E-3</v>
      </c>
      <c r="P92" s="68">
        <f t="shared" si="20"/>
        <v>5.0312499999999984E-3</v>
      </c>
      <c r="Q92" s="68">
        <f t="shared" si="21"/>
        <v>4.8124999999999991E-3</v>
      </c>
      <c r="R92" s="68">
        <f t="shared" si="22"/>
        <v>4.5937499999999989E-3</v>
      </c>
      <c r="S92" s="69">
        <f t="shared" si="23"/>
        <v>4.3749999999999987E-3</v>
      </c>
      <c r="T92" s="75"/>
      <c r="U92" s="65">
        <v>3.4722222222222222E-5</v>
      </c>
      <c r="V92" s="61">
        <f t="shared" si="16"/>
        <v>4.4097222222222211E-3</v>
      </c>
    </row>
    <row r="93" spans="1:33" x14ac:dyDescent="0.25">
      <c r="A93" s="25">
        <f t="shared" si="24"/>
        <v>4.4444444444444432E-2</v>
      </c>
      <c r="B93" s="24" t="s">
        <v>49</v>
      </c>
      <c r="C93" s="58">
        <v>11</v>
      </c>
      <c r="D93" s="61">
        <v>8.1474691923821146E-4</v>
      </c>
      <c r="E93" s="61">
        <v>1.2345679012345677E-3</v>
      </c>
      <c r="F93" s="61">
        <v>1.6854169300130615E-3</v>
      </c>
      <c r="G93" s="61">
        <v>2.1367521367521361E-3</v>
      </c>
      <c r="H93" s="61">
        <v>2.5839793281653739E-3</v>
      </c>
      <c r="I93" s="61">
        <v>3.5273368606701929E-3</v>
      </c>
      <c r="J93" s="61">
        <v>4.4444444444444436E-3</v>
      </c>
      <c r="K93" s="61">
        <v>5.374177079134756E-3</v>
      </c>
      <c r="L93" s="71">
        <f t="shared" si="25"/>
        <v>4.4097222222222211E-3</v>
      </c>
      <c r="M93" s="68">
        <f t="shared" si="17"/>
        <v>6.1736111111111089E-3</v>
      </c>
      <c r="N93" s="68">
        <f t="shared" si="18"/>
        <v>5.7326388888888878E-3</v>
      </c>
      <c r="O93" s="68">
        <f t="shared" si="19"/>
        <v>5.291666666666665E-3</v>
      </c>
      <c r="P93" s="68">
        <f t="shared" si="20"/>
        <v>5.0711805555555536E-3</v>
      </c>
      <c r="Q93" s="68">
        <f t="shared" si="21"/>
        <v>4.8506944444444439E-3</v>
      </c>
      <c r="R93" s="68">
        <f t="shared" si="22"/>
        <v>4.6302083333333325E-3</v>
      </c>
      <c r="S93" s="69">
        <f t="shared" si="23"/>
        <v>4.4097222222222211E-3</v>
      </c>
      <c r="T93" s="75"/>
      <c r="U93" s="65">
        <v>3.4722222222222222E-5</v>
      </c>
      <c r="V93" s="61">
        <f t="shared" si="16"/>
        <v>4.4444444444444436E-3</v>
      </c>
    </row>
    <row r="94" spans="1:33" x14ac:dyDescent="0.25">
      <c r="A94" s="25">
        <f t="shared" si="24"/>
        <v>4.4791666666666653E-2</v>
      </c>
      <c r="B94" s="24" t="s">
        <v>49</v>
      </c>
      <c r="C94" s="58">
        <v>12</v>
      </c>
      <c r="D94" s="61">
        <v>8.2111212954475994E-4</v>
      </c>
      <c r="E94" s="61">
        <v>1.2442129629629626E-3</v>
      </c>
      <c r="F94" s="61">
        <v>1.6985842497787885E-3</v>
      </c>
      <c r="G94" s="61">
        <v>2.1534455128205121E-3</v>
      </c>
      <c r="H94" s="61">
        <v>2.6041666666666661E-3</v>
      </c>
      <c r="I94" s="61">
        <v>3.5548941798941788E-3</v>
      </c>
      <c r="J94" s="61">
        <v>4.4791666666666652E-3</v>
      </c>
      <c r="K94" s="61">
        <v>5.4161628375654965E-3</v>
      </c>
      <c r="L94" s="71">
        <f t="shared" si="25"/>
        <v>4.4444444444444427E-3</v>
      </c>
      <c r="M94" s="68">
        <f t="shared" si="17"/>
        <v>6.2222222222222193E-3</v>
      </c>
      <c r="N94" s="68">
        <f t="shared" si="18"/>
        <v>5.7777777777777758E-3</v>
      </c>
      <c r="O94" s="68">
        <f t="shared" si="19"/>
        <v>5.3333333333333314E-3</v>
      </c>
      <c r="P94" s="68">
        <f t="shared" si="20"/>
        <v>5.1111111111111088E-3</v>
      </c>
      <c r="Q94" s="68">
        <f t="shared" si="21"/>
        <v>4.8888888888888871E-3</v>
      </c>
      <c r="R94" s="68">
        <f t="shared" si="22"/>
        <v>4.6666666666666653E-3</v>
      </c>
      <c r="S94" s="69">
        <f t="shared" si="23"/>
        <v>4.4444444444444427E-3</v>
      </c>
      <c r="T94" s="75"/>
      <c r="U94" s="65">
        <v>3.4722222222222222E-5</v>
      </c>
      <c r="V94" s="61">
        <f t="shared" si="16"/>
        <v>4.4791666666666652E-3</v>
      </c>
    </row>
    <row r="95" spans="1:33" x14ac:dyDescent="0.25">
      <c r="A95" s="25">
        <f t="shared" si="24"/>
        <v>4.5138888888888874E-2</v>
      </c>
      <c r="B95" s="24" t="s">
        <v>49</v>
      </c>
      <c r="C95" s="58">
        <v>13</v>
      </c>
      <c r="D95" s="61">
        <v>8.2747733985130841E-4</v>
      </c>
      <c r="E95" s="61">
        <v>1.2538580246913575E-3</v>
      </c>
      <c r="F95" s="61">
        <v>1.7117515695445154E-3</v>
      </c>
      <c r="G95" s="61">
        <v>2.1701388888888881E-3</v>
      </c>
      <c r="H95" s="61">
        <v>2.6243540051679578E-3</v>
      </c>
      <c r="I95" s="61">
        <v>3.5824514991181647E-3</v>
      </c>
      <c r="J95" s="61">
        <v>4.5138888888888876E-3</v>
      </c>
      <c r="K95" s="61">
        <v>5.4581485959962362E-3</v>
      </c>
      <c r="L95" s="71">
        <f t="shared" si="25"/>
        <v>4.4675925925925916E-3</v>
      </c>
      <c r="M95" s="68">
        <f t="shared" si="17"/>
        <v>6.2546296296296282E-3</v>
      </c>
      <c r="N95" s="68">
        <f t="shared" si="18"/>
        <v>5.8078703703703695E-3</v>
      </c>
      <c r="O95" s="68">
        <f t="shared" si="19"/>
        <v>5.3611111111111099E-3</v>
      </c>
      <c r="P95" s="68">
        <f t="shared" si="20"/>
        <v>5.1377314814814801E-3</v>
      </c>
      <c r="Q95" s="68">
        <f t="shared" si="21"/>
        <v>4.9143518518518512E-3</v>
      </c>
      <c r="R95" s="68">
        <f t="shared" si="22"/>
        <v>4.6909722222222214E-3</v>
      </c>
      <c r="S95" s="69">
        <f t="shared" si="23"/>
        <v>4.4675925925925916E-3</v>
      </c>
      <c r="T95" s="75"/>
      <c r="U95" s="65">
        <v>4.6296296296296294E-5</v>
      </c>
      <c r="V95" s="61">
        <f t="shared" si="16"/>
        <v>4.5138888888888876E-3</v>
      </c>
    </row>
    <row r="96" spans="1:33" x14ac:dyDescent="0.25">
      <c r="A96" s="25">
        <f t="shared" si="24"/>
        <v>4.5486111111111095E-2</v>
      </c>
      <c r="B96" s="24" t="s">
        <v>49</v>
      </c>
      <c r="C96" s="58">
        <v>14</v>
      </c>
      <c r="D96" s="61">
        <v>8.3384255015785699E-4</v>
      </c>
      <c r="E96" s="61">
        <v>1.2635030864197527E-3</v>
      </c>
      <c r="F96" s="61">
        <v>1.7249188893102424E-3</v>
      </c>
      <c r="G96" s="61">
        <v>2.1868322649572641E-3</v>
      </c>
      <c r="H96" s="61">
        <v>2.64454134366925E-3</v>
      </c>
      <c r="I96" s="61">
        <v>3.6100088183421506E-3</v>
      </c>
      <c r="J96" s="61">
        <v>4.5486111111111092E-3</v>
      </c>
      <c r="K96" s="61">
        <v>5.5001343544269768E-3</v>
      </c>
      <c r="L96" s="71">
        <f t="shared" si="25"/>
        <v>4.5023148148148132E-3</v>
      </c>
      <c r="M96" s="68">
        <f t="shared" si="17"/>
        <v>6.3032407407407377E-3</v>
      </c>
      <c r="N96" s="68">
        <f t="shared" si="18"/>
        <v>5.8530092592592575E-3</v>
      </c>
      <c r="O96" s="68">
        <f t="shared" si="19"/>
        <v>5.4027777777777754E-3</v>
      </c>
      <c r="P96" s="68">
        <f t="shared" si="20"/>
        <v>5.1776620370370344E-3</v>
      </c>
      <c r="Q96" s="68">
        <f t="shared" si="21"/>
        <v>4.9525462962962952E-3</v>
      </c>
      <c r="R96" s="68">
        <f t="shared" si="22"/>
        <v>4.7274305555555542E-3</v>
      </c>
      <c r="S96" s="69">
        <f t="shared" si="23"/>
        <v>4.5023148148148132E-3</v>
      </c>
      <c r="T96" s="75"/>
      <c r="U96" s="65">
        <v>4.6296296296296294E-5</v>
      </c>
      <c r="V96" s="61">
        <f t="shared" si="16"/>
        <v>4.5486111111111092E-3</v>
      </c>
    </row>
    <row r="97" spans="1:34" x14ac:dyDescent="0.25">
      <c r="A97" s="25">
        <f t="shared" si="24"/>
        <v>4.5833333333333316E-2</v>
      </c>
      <c r="B97" s="24" t="s">
        <v>49</v>
      </c>
      <c r="C97" s="58">
        <v>15</v>
      </c>
      <c r="D97" s="61">
        <v>8.4020776046440546E-4</v>
      </c>
      <c r="E97" s="61">
        <v>1.2731481481481476E-3</v>
      </c>
      <c r="F97" s="61">
        <v>1.7380862090759694E-3</v>
      </c>
      <c r="G97" s="61">
        <v>2.2035256410256401E-3</v>
      </c>
      <c r="H97" s="61">
        <v>2.6647286821705417E-3</v>
      </c>
      <c r="I97" s="61">
        <v>3.6375661375661365E-3</v>
      </c>
      <c r="J97" s="61">
        <v>4.5833333333333316E-3</v>
      </c>
      <c r="K97" s="61">
        <v>5.5421201128577173E-3</v>
      </c>
      <c r="L97" s="71">
        <f t="shared" si="25"/>
        <v>4.5254629629629612E-3</v>
      </c>
      <c r="M97" s="68">
        <f t="shared" si="17"/>
        <v>6.3356481481481449E-3</v>
      </c>
      <c r="N97" s="68">
        <f t="shared" si="18"/>
        <v>5.8831018518518494E-3</v>
      </c>
      <c r="O97" s="68">
        <f t="shared" si="19"/>
        <v>5.4305555555555531E-3</v>
      </c>
      <c r="P97" s="68">
        <f t="shared" si="20"/>
        <v>5.2042824074074049E-3</v>
      </c>
      <c r="Q97" s="68">
        <f t="shared" si="21"/>
        <v>4.9780092592592575E-3</v>
      </c>
      <c r="R97" s="68">
        <f t="shared" si="22"/>
        <v>4.7517361111111094E-3</v>
      </c>
      <c r="S97" s="69">
        <f t="shared" si="23"/>
        <v>4.5254629629629612E-3</v>
      </c>
      <c r="T97" s="75"/>
      <c r="U97" s="65">
        <v>5.7870370370370366E-5</v>
      </c>
      <c r="V97" s="61">
        <f t="shared" si="16"/>
        <v>4.5833333333333316E-3</v>
      </c>
    </row>
    <row r="98" spans="1:34" x14ac:dyDescent="0.25">
      <c r="A98" s="25">
        <f t="shared" si="24"/>
        <v>4.6180555555555537E-2</v>
      </c>
      <c r="B98" s="24" t="s">
        <v>49</v>
      </c>
      <c r="C98" s="58">
        <v>16</v>
      </c>
      <c r="D98" s="61">
        <v>8.4657297077095394E-4</v>
      </c>
      <c r="E98" s="61">
        <v>1.2827932098765427E-3</v>
      </c>
      <c r="F98" s="61">
        <v>1.7512535288416965E-3</v>
      </c>
      <c r="G98" s="61">
        <v>2.2202190170940161E-3</v>
      </c>
      <c r="H98" s="61">
        <v>2.6849160206718335E-3</v>
      </c>
      <c r="I98" s="61">
        <v>3.665123456790122E-3</v>
      </c>
      <c r="J98" s="61">
        <v>4.6180555555555541E-3</v>
      </c>
      <c r="K98" s="61">
        <v>5.584105871288457E-3</v>
      </c>
      <c r="L98" s="71">
        <f t="shared" si="25"/>
        <v>4.54861111111111E-3</v>
      </c>
      <c r="M98" s="68">
        <f t="shared" si="17"/>
        <v>6.3680555555555539E-3</v>
      </c>
      <c r="N98" s="68">
        <f t="shared" si="18"/>
        <v>5.9131944444444431E-3</v>
      </c>
      <c r="O98" s="68">
        <f t="shared" si="19"/>
        <v>5.4583333333333315E-3</v>
      </c>
      <c r="P98" s="68">
        <f t="shared" si="20"/>
        <v>5.2309027777777762E-3</v>
      </c>
      <c r="Q98" s="68">
        <f t="shared" si="21"/>
        <v>5.0034722222222217E-3</v>
      </c>
      <c r="R98" s="68">
        <f t="shared" si="22"/>
        <v>4.7760416666666654E-3</v>
      </c>
      <c r="S98" s="69">
        <f t="shared" si="23"/>
        <v>4.54861111111111E-3</v>
      </c>
      <c r="T98" s="75"/>
      <c r="U98" s="65">
        <v>6.9444444444444444E-5</v>
      </c>
      <c r="V98" s="61">
        <f t="shared" si="16"/>
        <v>4.6180555555555541E-3</v>
      </c>
    </row>
    <row r="99" spans="1:34" x14ac:dyDescent="0.25">
      <c r="A99" s="25">
        <f t="shared" si="24"/>
        <v>4.6527777777777758E-2</v>
      </c>
      <c r="B99" s="24" t="s">
        <v>49</v>
      </c>
      <c r="C99" s="58">
        <v>17</v>
      </c>
      <c r="D99" s="61">
        <v>8.5293818107750252E-4</v>
      </c>
      <c r="E99" s="61">
        <v>1.2924382716049377E-3</v>
      </c>
      <c r="F99" s="61">
        <v>1.7644208486074235E-3</v>
      </c>
      <c r="G99" s="61">
        <v>2.2369123931623922E-3</v>
      </c>
      <c r="H99" s="61">
        <v>2.7051033591731256E-3</v>
      </c>
      <c r="I99" s="61">
        <v>3.6926807760141078E-3</v>
      </c>
      <c r="J99" s="61">
        <v>4.6527777777777756E-3</v>
      </c>
      <c r="K99" s="61">
        <v>5.6260916297191975E-3</v>
      </c>
      <c r="L99" s="71">
        <f t="shared" si="25"/>
        <v>4.5717592592592572E-3</v>
      </c>
      <c r="M99" s="68">
        <f t="shared" si="17"/>
        <v>6.4004629629629594E-3</v>
      </c>
      <c r="N99" s="68">
        <f t="shared" si="18"/>
        <v>5.9432870370370343E-3</v>
      </c>
      <c r="O99" s="68">
        <f t="shared" si="19"/>
        <v>5.4861111111111083E-3</v>
      </c>
      <c r="P99" s="68">
        <f t="shared" si="20"/>
        <v>5.2575231481481457E-3</v>
      </c>
      <c r="Q99" s="68">
        <f t="shared" si="21"/>
        <v>5.0289351851851832E-3</v>
      </c>
      <c r="R99" s="68">
        <f t="shared" si="22"/>
        <v>4.8003472222222206E-3</v>
      </c>
      <c r="S99" s="69">
        <f t="shared" si="23"/>
        <v>4.5717592592592572E-3</v>
      </c>
      <c r="T99" s="75"/>
      <c r="U99" s="65">
        <v>8.1018518518518516E-5</v>
      </c>
      <c r="V99" s="61">
        <f t="shared" si="16"/>
        <v>4.6527777777777756E-3</v>
      </c>
    </row>
    <row r="100" spans="1:34" x14ac:dyDescent="0.25">
      <c r="A100" s="25">
        <f t="shared" si="24"/>
        <v>4.6874999999999979E-2</v>
      </c>
      <c r="B100" s="24" t="s">
        <v>49</v>
      </c>
      <c r="C100" s="58">
        <v>18</v>
      </c>
      <c r="D100" s="61">
        <v>8.5930339138405099E-4</v>
      </c>
      <c r="E100" s="61">
        <v>1.3020833333333328E-3</v>
      </c>
      <c r="F100" s="61">
        <v>1.7775881683731504E-3</v>
      </c>
      <c r="G100" s="61">
        <v>2.2536057692307682E-3</v>
      </c>
      <c r="H100" s="61">
        <v>2.7252906976744174E-3</v>
      </c>
      <c r="I100" s="61">
        <v>3.7202380952380937E-3</v>
      </c>
      <c r="J100" s="61">
        <v>4.6874999999999981E-3</v>
      </c>
      <c r="K100" s="61">
        <v>5.6680773881499372E-3</v>
      </c>
      <c r="L100" s="71">
        <f t="shared" si="25"/>
        <v>4.6064814814814796E-3</v>
      </c>
      <c r="M100" s="68">
        <f t="shared" si="17"/>
        <v>6.4490740740740715E-3</v>
      </c>
      <c r="N100" s="68">
        <f t="shared" si="18"/>
        <v>5.988425925925924E-3</v>
      </c>
      <c r="O100" s="68">
        <f t="shared" si="19"/>
        <v>5.5277777777777756E-3</v>
      </c>
      <c r="P100" s="68">
        <f t="shared" si="20"/>
        <v>5.2974537037037009E-3</v>
      </c>
      <c r="Q100" s="68">
        <f t="shared" si="21"/>
        <v>5.067129629629628E-3</v>
      </c>
      <c r="R100" s="68">
        <f t="shared" si="22"/>
        <v>4.8368055555555534E-3</v>
      </c>
      <c r="S100" s="69">
        <f t="shared" si="23"/>
        <v>4.6064814814814796E-3</v>
      </c>
      <c r="T100" s="75"/>
      <c r="U100" s="65">
        <v>8.1018518518518516E-5</v>
      </c>
      <c r="V100" s="61">
        <f t="shared" si="16"/>
        <v>4.6874999999999981E-3</v>
      </c>
    </row>
    <row r="101" spans="1:34" x14ac:dyDescent="0.25">
      <c r="A101" s="25">
        <f t="shared" si="24"/>
        <v>4.72222222222222E-2</v>
      </c>
      <c r="B101" s="24" t="s">
        <v>49</v>
      </c>
      <c r="C101" s="58">
        <v>19</v>
      </c>
      <c r="D101" s="61">
        <v>8.6566860169059946E-4</v>
      </c>
      <c r="E101" s="61">
        <v>1.3117283950617278E-3</v>
      </c>
      <c r="F101" s="61">
        <v>1.7907554881388774E-3</v>
      </c>
      <c r="G101" s="61">
        <v>2.2702991452991442E-3</v>
      </c>
      <c r="H101" s="61">
        <v>2.7454780361757095E-3</v>
      </c>
      <c r="I101" s="61">
        <v>3.7477954144620796E-3</v>
      </c>
      <c r="J101" s="61">
        <v>4.7222222222222197E-3</v>
      </c>
      <c r="K101" s="61">
        <v>5.7100631465806777E-3</v>
      </c>
      <c r="L101" s="71">
        <f t="shared" si="25"/>
        <v>4.6296296296296268E-3</v>
      </c>
      <c r="M101" s="68">
        <f t="shared" si="17"/>
        <v>6.481481481481477E-3</v>
      </c>
      <c r="N101" s="68">
        <f t="shared" si="18"/>
        <v>6.0185185185185151E-3</v>
      </c>
      <c r="O101" s="68">
        <f t="shared" si="19"/>
        <v>5.5555555555555523E-3</v>
      </c>
      <c r="P101" s="68">
        <f t="shared" si="20"/>
        <v>5.3240740740740705E-3</v>
      </c>
      <c r="Q101" s="68">
        <f t="shared" si="21"/>
        <v>5.0925925925925895E-3</v>
      </c>
      <c r="R101" s="68">
        <f t="shared" si="22"/>
        <v>4.8611111111111086E-3</v>
      </c>
      <c r="S101" s="69">
        <f t="shared" si="23"/>
        <v>4.6296296296296268E-3</v>
      </c>
      <c r="T101" s="75"/>
      <c r="U101" s="65">
        <v>9.2592592592592588E-5</v>
      </c>
      <c r="V101" s="61">
        <f t="shared" si="16"/>
        <v>4.7222222222222197E-3</v>
      </c>
    </row>
    <row r="102" spans="1:34" x14ac:dyDescent="0.25">
      <c r="A102" s="25">
        <f t="shared" si="24"/>
        <v>4.7569444444444421E-2</v>
      </c>
      <c r="B102" s="24" t="s">
        <v>49</v>
      </c>
      <c r="C102" s="58">
        <v>20</v>
      </c>
      <c r="D102" s="61">
        <v>8.7203381199714805E-4</v>
      </c>
      <c r="E102" s="61">
        <v>1.3213734567901229E-3</v>
      </c>
      <c r="F102" s="61">
        <v>1.8039228079046044E-3</v>
      </c>
      <c r="G102" s="61">
        <v>2.2869925213675202E-3</v>
      </c>
      <c r="H102" s="61">
        <v>2.7656653746770013E-3</v>
      </c>
      <c r="I102" s="61">
        <v>3.7753527336860651E-3</v>
      </c>
      <c r="J102" s="61">
        <v>4.7569444444444421E-3</v>
      </c>
      <c r="K102" s="61">
        <v>5.7520489050114174E-3</v>
      </c>
      <c r="L102" s="71">
        <f t="shared" si="25"/>
        <v>4.6643518518518492E-3</v>
      </c>
      <c r="M102" s="68">
        <f t="shared" si="17"/>
        <v>6.5300925925925882E-3</v>
      </c>
      <c r="N102" s="68">
        <f t="shared" si="18"/>
        <v>6.0636574074074039E-3</v>
      </c>
      <c r="O102" s="68">
        <f t="shared" si="19"/>
        <v>5.5972222222222187E-3</v>
      </c>
      <c r="P102" s="68">
        <f t="shared" si="20"/>
        <v>5.3640046296296266E-3</v>
      </c>
      <c r="Q102" s="68">
        <f t="shared" si="21"/>
        <v>5.1307870370370344E-3</v>
      </c>
      <c r="R102" s="68">
        <f t="shared" si="22"/>
        <v>4.8975694444444422E-3</v>
      </c>
      <c r="S102" s="69">
        <f t="shared" si="23"/>
        <v>4.6643518518518492E-3</v>
      </c>
      <c r="T102" s="75"/>
      <c r="U102" s="65">
        <v>9.2592592592592588E-5</v>
      </c>
      <c r="V102" s="61">
        <f t="shared" si="16"/>
        <v>4.7569444444444421E-3</v>
      </c>
      <c r="Z102" s="16"/>
      <c r="AA102" s="16"/>
      <c r="AB102" s="16"/>
      <c r="AF102" s="16"/>
      <c r="AG102" s="16"/>
      <c r="AH102" s="16"/>
    </row>
    <row r="103" spans="1:34" x14ac:dyDescent="0.25">
      <c r="Q103" s="16"/>
      <c r="R103" s="16"/>
      <c r="S103" s="16"/>
      <c r="T103" s="16"/>
      <c r="Z103" s="16"/>
      <c r="AA103" s="16"/>
      <c r="AB103" s="16"/>
      <c r="AF103" s="16"/>
      <c r="AG103" s="16"/>
      <c r="AH103" s="16"/>
    </row>
    <row r="104" spans="1:34" x14ac:dyDescent="0.25">
      <c r="A104" s="55" t="s">
        <v>13</v>
      </c>
      <c r="B104" s="55"/>
      <c r="C104" s="60"/>
      <c r="D104" s="9">
        <v>200</v>
      </c>
      <c r="E104" s="13">
        <v>300</v>
      </c>
      <c r="F104" s="9">
        <v>400</v>
      </c>
      <c r="G104" s="13">
        <v>500</v>
      </c>
      <c r="H104" s="9">
        <v>600</v>
      </c>
      <c r="I104" s="13">
        <v>800</v>
      </c>
      <c r="J104" s="9">
        <v>1000</v>
      </c>
      <c r="K104" s="13">
        <v>1200</v>
      </c>
      <c r="Q104" s="16"/>
      <c r="R104" s="16"/>
      <c r="S104" s="16"/>
      <c r="T104" s="16"/>
      <c r="Z104" s="16"/>
      <c r="AA104" s="16"/>
      <c r="AB104" s="16"/>
      <c r="AF104" s="16"/>
      <c r="AG104" s="16"/>
      <c r="AH104" s="16"/>
    </row>
    <row r="105" spans="1:34" x14ac:dyDescent="0.25">
      <c r="A105" s="54">
        <f>TIME(0,34,0)</f>
        <v>2.361111111111111E-2</v>
      </c>
      <c r="B105" s="54" t="s">
        <v>45</v>
      </c>
      <c r="C105" s="58">
        <v>1</v>
      </c>
      <c r="D105" s="61">
        <v>3.9351851851851852E-4</v>
      </c>
      <c r="E105" s="61">
        <v>5.9175717070453909E-4</v>
      </c>
      <c r="F105" s="61">
        <v>7.9498690609801717E-4</v>
      </c>
      <c r="G105" s="61">
        <v>1.003020862833947E-3</v>
      </c>
      <c r="H105" s="61">
        <v>1.2158141663805926E-3</v>
      </c>
      <c r="I105" s="61">
        <v>1.6745468873128448E-3</v>
      </c>
      <c r="J105" s="61">
        <v>2.1386876006441223E-3</v>
      </c>
      <c r="K105" s="61">
        <v>2.6089625537139348E-3</v>
      </c>
      <c r="Q105" s="16"/>
      <c r="R105" s="16"/>
      <c r="S105" s="16"/>
      <c r="T105" s="16"/>
      <c r="Z105" s="16"/>
      <c r="AA105" s="16"/>
      <c r="AB105" s="16"/>
      <c r="AF105" s="16"/>
      <c r="AG105" s="16"/>
      <c r="AH105" s="16"/>
    </row>
    <row r="106" spans="1:34" x14ac:dyDescent="0.25">
      <c r="A106" s="54">
        <f t="shared" ref="A106:A124" si="26">A105+TIME(0,0,10)</f>
        <v>2.372685185185185E-2</v>
      </c>
      <c r="B106" s="54" t="s">
        <v>45</v>
      </c>
      <c r="C106" s="58">
        <v>2</v>
      </c>
      <c r="D106" s="61">
        <v>3.9544753086419749E-4</v>
      </c>
      <c r="E106" s="61">
        <v>5.9465794114916919E-4</v>
      </c>
      <c r="F106" s="61">
        <v>7.9888390073575249E-4</v>
      </c>
      <c r="G106" s="61">
        <v>1.0079376317694074E-3</v>
      </c>
      <c r="H106" s="61">
        <v>1.2217740397452033E-3</v>
      </c>
      <c r="I106" s="61">
        <v>1.6827554504859469E-3</v>
      </c>
      <c r="J106" s="61">
        <v>2.1491713633923779E-3</v>
      </c>
      <c r="K106" s="61">
        <v>2.6217515858399832E-3</v>
      </c>
      <c r="Q106" s="16"/>
      <c r="R106" s="16"/>
      <c r="S106" s="16"/>
      <c r="T106" s="16"/>
      <c r="Z106" s="16"/>
      <c r="AA106" s="16"/>
      <c r="AB106" s="16"/>
      <c r="AF106" s="16"/>
      <c r="AG106" s="16"/>
      <c r="AH106" s="16"/>
    </row>
    <row r="107" spans="1:34" x14ac:dyDescent="0.25">
      <c r="A107" s="54">
        <f t="shared" si="26"/>
        <v>2.3842592592592589E-2</v>
      </c>
      <c r="B107" s="54" t="s">
        <v>45</v>
      </c>
      <c r="C107" s="58">
        <v>3</v>
      </c>
      <c r="D107" s="61">
        <v>3.9737654320987651E-4</v>
      </c>
      <c r="E107" s="61">
        <v>5.9755871159379928E-4</v>
      </c>
      <c r="F107" s="61">
        <v>8.0278089537348782E-4</v>
      </c>
      <c r="G107" s="61">
        <v>1.0128544007048678E-3</v>
      </c>
      <c r="H107" s="61">
        <v>1.2277339131098138E-3</v>
      </c>
      <c r="I107" s="61">
        <v>1.6909640136590488E-3</v>
      </c>
      <c r="J107" s="61">
        <v>2.159655126140633E-3</v>
      </c>
      <c r="K107" s="61">
        <v>2.6345406179660315E-3</v>
      </c>
      <c r="Q107" s="16"/>
      <c r="R107" s="16"/>
      <c r="S107" s="16"/>
      <c r="T107" s="16"/>
      <c r="Z107" s="16"/>
      <c r="AA107" s="16"/>
      <c r="AB107" s="16"/>
      <c r="AF107" s="16"/>
      <c r="AG107" s="16"/>
      <c r="AH107" s="16"/>
    </row>
    <row r="108" spans="1:34" x14ac:dyDescent="0.25">
      <c r="A108" s="54">
        <f t="shared" si="26"/>
        <v>2.3958333333333328E-2</v>
      </c>
      <c r="B108" s="54" t="s">
        <v>45</v>
      </c>
      <c r="C108" s="58">
        <v>4</v>
      </c>
      <c r="D108" s="61">
        <v>3.9930555555555547E-4</v>
      </c>
      <c r="E108" s="61">
        <v>6.0045948203842927E-4</v>
      </c>
      <c r="F108" s="61">
        <v>8.0667789001122314E-4</v>
      </c>
      <c r="G108" s="61">
        <v>1.0177711696403283E-3</v>
      </c>
      <c r="H108" s="61">
        <v>1.2336937864744245E-3</v>
      </c>
      <c r="I108" s="61">
        <v>1.6991725768321509E-3</v>
      </c>
      <c r="J108" s="61">
        <v>2.1701388888888886E-3</v>
      </c>
      <c r="K108" s="61">
        <v>2.6473296500920803E-3</v>
      </c>
      <c r="Q108" s="16"/>
      <c r="R108" s="16"/>
      <c r="S108" s="16"/>
      <c r="T108" s="16"/>
      <c r="Z108" s="16"/>
      <c r="AA108" s="16"/>
      <c r="AB108" s="16"/>
      <c r="AF108" s="16"/>
      <c r="AG108" s="16"/>
      <c r="AH108" s="16"/>
    </row>
    <row r="109" spans="1:34" x14ac:dyDescent="0.25">
      <c r="A109" s="54">
        <f t="shared" si="26"/>
        <v>2.4074074074074067E-2</v>
      </c>
      <c r="B109" s="54" t="s">
        <v>45</v>
      </c>
      <c r="C109" s="58">
        <v>5</v>
      </c>
      <c r="D109" s="61">
        <v>4.0123456790123444E-4</v>
      </c>
      <c r="E109" s="61">
        <v>6.0336025248305936E-4</v>
      </c>
      <c r="F109" s="61">
        <v>8.1057488464895847E-4</v>
      </c>
      <c r="G109" s="61">
        <v>1.0226879385757887E-3</v>
      </c>
      <c r="H109" s="61">
        <v>1.2396536598390353E-3</v>
      </c>
      <c r="I109" s="61">
        <v>1.7073811400052531E-3</v>
      </c>
      <c r="J109" s="61">
        <v>2.1806226516371441E-3</v>
      </c>
      <c r="K109" s="61">
        <v>2.6601186822181287E-3</v>
      </c>
      <c r="Q109" s="16"/>
      <c r="R109" s="16"/>
      <c r="S109" s="16"/>
      <c r="T109" s="16"/>
      <c r="Z109" s="16"/>
      <c r="AA109" s="16"/>
      <c r="AB109" s="16"/>
      <c r="AF109" s="16"/>
      <c r="AG109" s="16"/>
      <c r="AH109" s="16"/>
    </row>
    <row r="110" spans="1:34" x14ac:dyDescent="0.25">
      <c r="A110" s="54">
        <f t="shared" si="26"/>
        <v>2.4189814814814806E-2</v>
      </c>
      <c r="B110" s="54" t="s">
        <v>45</v>
      </c>
      <c r="C110" s="58">
        <v>6</v>
      </c>
      <c r="D110" s="61">
        <v>4.0316358024691345E-4</v>
      </c>
      <c r="E110" s="61">
        <v>6.0626102292768945E-4</v>
      </c>
      <c r="F110" s="61">
        <v>8.1447187928669379E-4</v>
      </c>
      <c r="G110" s="61">
        <v>1.0276047075112493E-3</v>
      </c>
      <c r="H110" s="61">
        <v>1.245613533203646E-3</v>
      </c>
      <c r="I110" s="61">
        <v>1.7155897031783552E-3</v>
      </c>
      <c r="J110" s="61">
        <v>2.1911064143853992E-3</v>
      </c>
      <c r="K110" s="61">
        <v>2.6729077143441771E-3</v>
      </c>
    </row>
    <row r="111" spans="1:34" x14ac:dyDescent="0.25">
      <c r="A111" s="54">
        <f t="shared" si="26"/>
        <v>2.4305555555555546E-2</v>
      </c>
      <c r="B111" s="54" t="s">
        <v>45</v>
      </c>
      <c r="C111" s="58">
        <v>7</v>
      </c>
      <c r="D111" s="61">
        <v>4.0509259259259242E-4</v>
      </c>
      <c r="E111" s="61">
        <v>6.0916179337231944E-4</v>
      </c>
      <c r="F111" s="61">
        <v>8.1836887392442912E-4</v>
      </c>
      <c r="G111" s="61">
        <v>1.0325214764467098E-3</v>
      </c>
      <c r="H111" s="61">
        <v>1.2515734065682567E-3</v>
      </c>
      <c r="I111" s="61">
        <v>1.7237982663514571E-3</v>
      </c>
      <c r="J111" s="61">
        <v>2.2015901771336548E-3</v>
      </c>
      <c r="K111" s="61">
        <v>2.6856967464702259E-3</v>
      </c>
    </row>
    <row r="112" spans="1:34" x14ac:dyDescent="0.25">
      <c r="A112" s="54">
        <f t="shared" si="26"/>
        <v>2.4421296296296285E-2</v>
      </c>
      <c r="B112" s="54" t="s">
        <v>45</v>
      </c>
      <c r="C112" s="58">
        <v>8</v>
      </c>
      <c r="D112" s="61">
        <v>4.0702160493827144E-4</v>
      </c>
      <c r="E112" s="61">
        <v>6.1206256381694953E-4</v>
      </c>
      <c r="F112" s="61">
        <v>8.2226586856216444E-4</v>
      </c>
      <c r="G112" s="61">
        <v>1.0374382453821702E-3</v>
      </c>
      <c r="H112" s="61">
        <v>1.2575332799328674E-3</v>
      </c>
      <c r="I112" s="61">
        <v>1.7320068295245592E-3</v>
      </c>
      <c r="J112" s="61">
        <v>2.2120739398819099E-3</v>
      </c>
      <c r="K112" s="61">
        <v>2.6984857785962743E-3</v>
      </c>
    </row>
    <row r="113" spans="1:11" x14ac:dyDescent="0.25">
      <c r="A113" s="54">
        <f t="shared" si="26"/>
        <v>2.4537037037037024E-2</v>
      </c>
      <c r="B113" s="54" t="s">
        <v>45</v>
      </c>
      <c r="C113" s="58">
        <v>9</v>
      </c>
      <c r="D113" s="61">
        <v>4.089506172839504E-4</v>
      </c>
      <c r="E113" s="61">
        <v>6.1496333426157952E-4</v>
      </c>
      <c r="F113" s="61">
        <v>8.2616286319989977E-4</v>
      </c>
      <c r="G113" s="61">
        <v>1.0423550143176306E-3</v>
      </c>
      <c r="H113" s="61">
        <v>1.2634931532974779E-3</v>
      </c>
      <c r="I113" s="61">
        <v>1.7402153926976613E-3</v>
      </c>
      <c r="J113" s="61">
        <v>2.2225577026301654E-3</v>
      </c>
      <c r="K113" s="61">
        <v>2.7112748107223227E-3</v>
      </c>
    </row>
    <row r="114" spans="1:11" x14ac:dyDescent="0.25">
      <c r="A114" s="54">
        <f t="shared" si="26"/>
        <v>2.4652777777777763E-2</v>
      </c>
      <c r="B114" s="54" t="s">
        <v>45</v>
      </c>
      <c r="C114" s="58">
        <v>10</v>
      </c>
      <c r="D114" s="61">
        <v>4.1087962962962937E-4</v>
      </c>
      <c r="E114" s="61">
        <v>6.1786410470620961E-4</v>
      </c>
      <c r="F114" s="61">
        <v>8.3005985783763509E-4</v>
      </c>
      <c r="G114" s="61">
        <v>1.0472717832530911E-3</v>
      </c>
      <c r="H114" s="61">
        <v>1.2694530266620886E-3</v>
      </c>
      <c r="I114" s="61">
        <v>1.7484239558707634E-3</v>
      </c>
      <c r="J114" s="61">
        <v>2.2330414653784205E-3</v>
      </c>
      <c r="K114" s="61">
        <v>2.7240638428483715E-3</v>
      </c>
    </row>
    <row r="115" spans="1:11" x14ac:dyDescent="0.25">
      <c r="A115" s="54">
        <f t="shared" si="26"/>
        <v>2.4768518518518502E-2</v>
      </c>
      <c r="B115" s="54" t="s">
        <v>45</v>
      </c>
      <c r="C115" s="58">
        <v>11</v>
      </c>
      <c r="D115" s="61">
        <v>4.1280864197530838E-4</v>
      </c>
      <c r="E115" s="61">
        <v>6.207648751508397E-4</v>
      </c>
      <c r="F115" s="61">
        <v>8.3395685247537041E-4</v>
      </c>
      <c r="G115" s="61">
        <v>1.0521885521885515E-3</v>
      </c>
      <c r="H115" s="61">
        <v>1.2754129000266993E-3</v>
      </c>
      <c r="I115" s="61">
        <v>1.7566325190438656E-3</v>
      </c>
      <c r="J115" s="61">
        <v>2.2435252281266761E-3</v>
      </c>
      <c r="K115" s="61">
        <v>2.7368528749744199E-3</v>
      </c>
    </row>
    <row r="116" spans="1:11" x14ac:dyDescent="0.25">
      <c r="A116" s="54">
        <f t="shared" si="26"/>
        <v>2.4884259259259241E-2</v>
      </c>
      <c r="B116" s="54" t="s">
        <v>45</v>
      </c>
      <c r="C116" s="58">
        <v>12</v>
      </c>
      <c r="D116" s="61">
        <v>4.1473765432098735E-4</v>
      </c>
      <c r="E116" s="61">
        <v>6.2366564559546969E-4</v>
      </c>
      <c r="F116" s="61">
        <v>8.3785384711310574E-4</v>
      </c>
      <c r="G116" s="61">
        <v>1.057105321124012E-3</v>
      </c>
      <c r="H116" s="61">
        <v>1.28137277339131E-3</v>
      </c>
      <c r="I116" s="61">
        <v>1.7648410822169675E-3</v>
      </c>
      <c r="J116" s="61">
        <v>2.2540089908749316E-3</v>
      </c>
      <c r="K116" s="61">
        <v>2.7496419071004682E-3</v>
      </c>
    </row>
    <row r="117" spans="1:11" x14ac:dyDescent="0.25">
      <c r="A117" s="54">
        <f t="shared" si="26"/>
        <v>2.4999999999999981E-2</v>
      </c>
      <c r="B117" s="54" t="s">
        <v>45</v>
      </c>
      <c r="C117" s="58">
        <v>13</v>
      </c>
      <c r="D117" s="61">
        <v>4.1666666666666637E-4</v>
      </c>
      <c r="E117" s="61">
        <v>6.2656641604009978E-4</v>
      </c>
      <c r="F117" s="61">
        <v>8.4175084175084106E-4</v>
      </c>
      <c r="G117" s="61">
        <v>1.0620220900594724E-3</v>
      </c>
      <c r="H117" s="61">
        <v>1.2873326467559207E-3</v>
      </c>
      <c r="I117" s="61">
        <v>1.7730496453900696E-3</v>
      </c>
      <c r="J117" s="61">
        <v>2.2644927536231868E-3</v>
      </c>
      <c r="K117" s="61">
        <v>2.7624309392265171E-3</v>
      </c>
    </row>
    <row r="118" spans="1:11" x14ac:dyDescent="0.25">
      <c r="A118" s="54">
        <f t="shared" si="26"/>
        <v>2.511574074074072E-2</v>
      </c>
      <c r="B118" s="54" t="s">
        <v>45</v>
      </c>
      <c r="C118" s="58">
        <v>14</v>
      </c>
      <c r="D118" s="61">
        <v>4.1859567901234533E-4</v>
      </c>
      <c r="E118" s="61">
        <v>6.2946718648472988E-4</v>
      </c>
      <c r="F118" s="61">
        <v>8.456478363885765E-4</v>
      </c>
      <c r="G118" s="61">
        <v>1.0669388589949328E-3</v>
      </c>
      <c r="H118" s="61">
        <v>1.2932925201205312E-3</v>
      </c>
      <c r="I118" s="61">
        <v>1.7812582085631717E-3</v>
      </c>
      <c r="J118" s="61">
        <v>2.2749765163714423E-3</v>
      </c>
      <c r="K118" s="61">
        <v>2.7752199713525654E-3</v>
      </c>
    </row>
    <row r="119" spans="1:11" x14ac:dyDescent="0.25">
      <c r="A119" s="54">
        <f t="shared" si="26"/>
        <v>2.5231481481481459E-2</v>
      </c>
      <c r="B119" s="54" t="s">
        <v>45</v>
      </c>
      <c r="C119" s="58">
        <v>15</v>
      </c>
      <c r="D119" s="61">
        <v>4.205246913580243E-4</v>
      </c>
      <c r="E119" s="61">
        <v>6.3236795692935986E-4</v>
      </c>
      <c r="F119" s="61">
        <v>8.4954483102631182E-4</v>
      </c>
      <c r="G119" s="61">
        <v>1.0718556279303933E-3</v>
      </c>
      <c r="H119" s="61">
        <v>1.2992523934851419E-3</v>
      </c>
      <c r="I119" s="61">
        <v>1.7894667717362738E-3</v>
      </c>
      <c r="J119" s="61">
        <v>2.2854602791196974E-3</v>
      </c>
      <c r="K119" s="61">
        <v>2.7880090034786138E-3</v>
      </c>
    </row>
    <row r="120" spans="1:11" x14ac:dyDescent="0.25">
      <c r="A120" s="54">
        <f t="shared" si="26"/>
        <v>2.5347222222222198E-2</v>
      </c>
      <c r="B120" s="54" t="s">
        <v>45</v>
      </c>
      <c r="C120" s="58">
        <v>16</v>
      </c>
      <c r="D120" s="61">
        <v>4.2245370370370332E-4</v>
      </c>
      <c r="E120" s="61">
        <v>6.3526872737398995E-4</v>
      </c>
      <c r="F120" s="61">
        <v>8.5344182566404715E-4</v>
      </c>
      <c r="G120" s="61">
        <v>1.0767723968658539E-3</v>
      </c>
      <c r="H120" s="61">
        <v>1.3052122668497526E-3</v>
      </c>
      <c r="I120" s="61">
        <v>1.7976753349093757E-3</v>
      </c>
      <c r="J120" s="61">
        <v>2.295944041867953E-3</v>
      </c>
      <c r="K120" s="61">
        <v>2.8007980356046626E-3</v>
      </c>
    </row>
    <row r="121" spans="1:11" x14ac:dyDescent="0.25">
      <c r="A121" s="54">
        <f t="shared" si="26"/>
        <v>2.5462962962962937E-2</v>
      </c>
      <c r="B121" s="54" t="s">
        <v>45</v>
      </c>
      <c r="C121" s="58">
        <v>17</v>
      </c>
      <c r="D121" s="61">
        <v>4.2438271604938228E-4</v>
      </c>
      <c r="E121" s="61">
        <v>6.3816949781862005E-4</v>
      </c>
      <c r="F121" s="61">
        <v>8.5733882030178247E-4</v>
      </c>
      <c r="G121" s="61">
        <v>1.0816891658013143E-3</v>
      </c>
      <c r="H121" s="61">
        <v>1.3111721402143633E-3</v>
      </c>
      <c r="I121" s="61">
        <v>1.8058838980824778E-3</v>
      </c>
      <c r="J121" s="61">
        <v>2.3064278046162081E-3</v>
      </c>
      <c r="K121" s="61">
        <v>2.813587067730711E-3</v>
      </c>
    </row>
    <row r="122" spans="1:11" x14ac:dyDescent="0.25">
      <c r="A122" s="54">
        <f t="shared" si="26"/>
        <v>2.5578703703703676E-2</v>
      </c>
      <c r="B122" s="54" t="s">
        <v>45</v>
      </c>
      <c r="C122" s="58">
        <v>18</v>
      </c>
      <c r="D122" s="61">
        <v>4.263117283950613E-4</v>
      </c>
      <c r="E122" s="61">
        <v>6.4107026826325003E-4</v>
      </c>
      <c r="F122" s="61">
        <v>8.6123581493951779E-4</v>
      </c>
      <c r="G122" s="61">
        <v>1.0866059347367748E-3</v>
      </c>
      <c r="H122" s="61">
        <v>1.317132013578974E-3</v>
      </c>
      <c r="I122" s="61">
        <v>1.81409246125558E-3</v>
      </c>
      <c r="J122" s="61">
        <v>2.3169115673644636E-3</v>
      </c>
      <c r="K122" s="61">
        <v>2.8263760998567598E-3</v>
      </c>
    </row>
    <row r="123" spans="1:11" x14ac:dyDescent="0.25">
      <c r="A123" s="54">
        <f t="shared" si="26"/>
        <v>2.5694444444444416E-2</v>
      </c>
      <c r="B123" s="54" t="s">
        <v>45</v>
      </c>
      <c r="C123" s="58">
        <v>19</v>
      </c>
      <c r="D123" s="61">
        <v>4.2824074074074026E-4</v>
      </c>
      <c r="E123" s="61">
        <v>6.4397103870788013E-4</v>
      </c>
      <c r="F123" s="61">
        <v>8.6513280957725312E-4</v>
      </c>
      <c r="G123" s="61">
        <v>1.0915227036722352E-3</v>
      </c>
      <c r="H123" s="61">
        <v>1.3230918869435845E-3</v>
      </c>
      <c r="I123" s="61">
        <v>1.8223010244286821E-3</v>
      </c>
      <c r="J123" s="61">
        <v>2.3273953301127192E-3</v>
      </c>
      <c r="K123" s="61">
        <v>2.8391651319828082E-3</v>
      </c>
    </row>
    <row r="124" spans="1:11" x14ac:dyDescent="0.25">
      <c r="A124" s="54">
        <f t="shared" si="26"/>
        <v>2.5810185185185155E-2</v>
      </c>
      <c r="B124" s="54" t="s">
        <v>45</v>
      </c>
      <c r="C124" s="58">
        <v>20</v>
      </c>
      <c r="D124" s="61">
        <v>4.3016975308641923E-4</v>
      </c>
      <c r="E124" s="61">
        <v>6.4687180915251022E-4</v>
      </c>
      <c r="F124" s="61">
        <v>8.6902980421498844E-4</v>
      </c>
      <c r="G124" s="61">
        <v>1.0964394726076957E-3</v>
      </c>
      <c r="H124" s="61">
        <v>1.3290517603081952E-3</v>
      </c>
      <c r="I124" s="61">
        <v>1.830509587601784E-3</v>
      </c>
      <c r="J124" s="61">
        <v>2.3378790928609743E-3</v>
      </c>
      <c r="K124" s="61">
        <v>2.8519541641088566E-3</v>
      </c>
    </row>
    <row r="125" spans="1:11" x14ac:dyDescent="0.25">
      <c r="A125" s="18">
        <f>TIME(0,37,15)</f>
        <v>2.5868055555555557E-2</v>
      </c>
      <c r="B125" s="18" t="s">
        <v>46</v>
      </c>
      <c r="C125" s="58">
        <v>1</v>
      </c>
      <c r="D125" s="61">
        <v>4.3113425925925931E-4</v>
      </c>
      <c r="E125" s="61">
        <v>6.4832219437482603E-4</v>
      </c>
      <c r="F125" s="61">
        <v>8.7097830153385714E-4</v>
      </c>
      <c r="G125" s="61">
        <v>1.0988978570754273E-3</v>
      </c>
      <c r="H125" s="61">
        <v>1.3320316969905022E-3</v>
      </c>
      <c r="I125" s="61">
        <v>1.8346138691883375E-3</v>
      </c>
      <c r="J125" s="61">
        <v>2.3431209742351051E-3</v>
      </c>
      <c r="K125" s="61">
        <v>2.8583486801718847E-3</v>
      </c>
    </row>
    <row r="126" spans="1:11" x14ac:dyDescent="0.25">
      <c r="A126" s="18">
        <f t="shared" ref="A126:A144" si="27">A125+TIME(0,0,15)</f>
        <v>2.6041666666666668E-2</v>
      </c>
      <c r="B126" s="18" t="s">
        <v>46</v>
      </c>
      <c r="C126" s="58">
        <v>2</v>
      </c>
      <c r="D126" s="61">
        <v>4.3402777777777781E-4</v>
      </c>
      <c r="E126" s="61">
        <v>6.5267335004177117E-4</v>
      </c>
      <c r="F126" s="61">
        <v>8.7682379349046018E-4</v>
      </c>
      <c r="G126" s="61">
        <v>1.106273010478618E-3</v>
      </c>
      <c r="H126" s="61">
        <v>1.3409715070374184E-3</v>
      </c>
      <c r="I126" s="61">
        <v>1.8469267139479906E-3</v>
      </c>
      <c r="J126" s="61">
        <v>2.3588466183574884E-3</v>
      </c>
      <c r="K126" s="61">
        <v>2.8775322283609577E-3</v>
      </c>
    </row>
    <row r="127" spans="1:11" x14ac:dyDescent="0.25">
      <c r="A127" s="18">
        <f t="shared" si="27"/>
        <v>2.6215277777777778E-2</v>
      </c>
      <c r="B127" s="18" t="s">
        <v>46</v>
      </c>
      <c r="C127" s="58">
        <v>3</v>
      </c>
      <c r="D127" s="61">
        <v>4.3692129629629631E-4</v>
      </c>
      <c r="E127" s="61">
        <v>6.5702450570871631E-4</v>
      </c>
      <c r="F127" s="61">
        <v>8.8266928544706322E-4</v>
      </c>
      <c r="G127" s="61">
        <v>1.1136481638818088E-3</v>
      </c>
      <c r="H127" s="61">
        <v>1.3499113170843346E-3</v>
      </c>
      <c r="I127" s="61">
        <v>1.8592395587076439E-3</v>
      </c>
      <c r="J127" s="61">
        <v>2.3745722624798713E-3</v>
      </c>
      <c r="K127" s="61">
        <v>2.8967157765500307E-3</v>
      </c>
    </row>
    <row r="128" spans="1:11" x14ac:dyDescent="0.25">
      <c r="A128" s="18">
        <f t="shared" si="27"/>
        <v>2.6388888888888889E-2</v>
      </c>
      <c r="B128" s="18" t="s">
        <v>46</v>
      </c>
      <c r="C128" s="58">
        <v>4</v>
      </c>
      <c r="D128" s="61">
        <v>4.3981481481481481E-4</v>
      </c>
      <c r="E128" s="61">
        <v>6.6137566137566145E-4</v>
      </c>
      <c r="F128" s="61">
        <v>8.8851477740366626E-4</v>
      </c>
      <c r="G128" s="61">
        <v>1.1210233172849996E-3</v>
      </c>
      <c r="H128" s="61">
        <v>1.3588511271312505E-3</v>
      </c>
      <c r="I128" s="61">
        <v>1.8715524034672972E-3</v>
      </c>
      <c r="J128" s="61">
        <v>2.3902979066022546E-3</v>
      </c>
      <c r="K128" s="61">
        <v>2.9158993247391037E-3</v>
      </c>
    </row>
    <row r="129" spans="1:33" x14ac:dyDescent="0.25">
      <c r="A129" s="18">
        <f t="shared" si="27"/>
        <v>2.6562499999999999E-2</v>
      </c>
      <c r="B129" s="18" t="s">
        <v>46</v>
      </c>
      <c r="C129" s="58">
        <v>5</v>
      </c>
      <c r="D129" s="61">
        <v>4.4270833333333331E-4</v>
      </c>
      <c r="E129" s="61">
        <v>6.6572681704260648E-4</v>
      </c>
      <c r="F129" s="61">
        <v>8.9436026936026941E-4</v>
      </c>
      <c r="G129" s="61">
        <v>1.1283984706881903E-3</v>
      </c>
      <c r="H129" s="61">
        <v>1.3677909371781667E-3</v>
      </c>
      <c r="I129" s="61">
        <v>1.8838652482269503E-3</v>
      </c>
      <c r="J129" s="61">
        <v>2.406023550724638E-3</v>
      </c>
      <c r="K129" s="61">
        <v>2.9350828729281767E-3</v>
      </c>
    </row>
    <row r="130" spans="1:33" x14ac:dyDescent="0.25">
      <c r="A130" s="18">
        <f t="shared" si="27"/>
        <v>2.673611111111111E-2</v>
      </c>
      <c r="B130" s="18" t="s">
        <v>46</v>
      </c>
      <c r="C130" s="58">
        <v>6</v>
      </c>
      <c r="D130" s="61">
        <v>4.4560185185185181E-4</v>
      </c>
      <c r="E130" s="61">
        <v>6.7007797270955162E-4</v>
      </c>
      <c r="F130" s="61">
        <v>9.0020576131687245E-4</v>
      </c>
      <c r="G130" s="61">
        <v>1.1357736240913811E-3</v>
      </c>
      <c r="H130" s="61">
        <v>1.3767307472250829E-3</v>
      </c>
      <c r="I130" s="61">
        <v>1.8961780929866035E-3</v>
      </c>
      <c r="J130" s="61">
        <v>2.4217491948470208E-3</v>
      </c>
      <c r="K130" s="61">
        <v>2.9542664211172497E-3</v>
      </c>
    </row>
    <row r="131" spans="1:33" x14ac:dyDescent="0.25">
      <c r="A131" s="18">
        <f t="shared" si="27"/>
        <v>2.690972222222222E-2</v>
      </c>
      <c r="B131" s="18" t="s">
        <v>46</v>
      </c>
      <c r="C131" s="58">
        <v>7</v>
      </c>
      <c r="D131" s="61">
        <v>4.4849537037037031E-4</v>
      </c>
      <c r="E131" s="61">
        <v>6.7442912837649676E-4</v>
      </c>
      <c r="F131" s="61">
        <v>9.0605125327347549E-4</v>
      </c>
      <c r="G131" s="61">
        <v>1.1431487774945718E-3</v>
      </c>
      <c r="H131" s="61">
        <v>1.3856705572719988E-3</v>
      </c>
      <c r="I131" s="61">
        <v>1.9084909377462568E-3</v>
      </c>
      <c r="J131" s="61">
        <v>2.4374748389694042E-3</v>
      </c>
      <c r="K131" s="61">
        <v>2.9734499693063222E-3</v>
      </c>
    </row>
    <row r="132" spans="1:33" x14ac:dyDescent="0.25">
      <c r="A132" s="18">
        <f t="shared" si="27"/>
        <v>2.7083333333333331E-2</v>
      </c>
      <c r="B132" s="18" t="s">
        <v>46</v>
      </c>
      <c r="C132" s="58">
        <v>8</v>
      </c>
      <c r="D132" s="61">
        <v>4.5138888888888887E-4</v>
      </c>
      <c r="E132" s="61">
        <v>6.787802840434419E-4</v>
      </c>
      <c r="F132" s="61">
        <v>9.1189674523007853E-4</v>
      </c>
      <c r="G132" s="61">
        <v>1.1505239308977626E-3</v>
      </c>
      <c r="H132" s="61">
        <v>1.394610367318915E-3</v>
      </c>
      <c r="I132" s="61">
        <v>1.9208037825059101E-3</v>
      </c>
      <c r="J132" s="61">
        <v>2.4532004830917875E-3</v>
      </c>
      <c r="K132" s="61">
        <v>2.9926335174953952E-3</v>
      </c>
    </row>
    <row r="133" spans="1:33" x14ac:dyDescent="0.25">
      <c r="A133" s="18">
        <f t="shared" si="27"/>
        <v>2.7256944444444441E-2</v>
      </c>
      <c r="B133" s="18" t="s">
        <v>46</v>
      </c>
      <c r="C133" s="58">
        <v>9</v>
      </c>
      <c r="D133" s="61">
        <v>4.5428240740740737E-4</v>
      </c>
      <c r="E133" s="61">
        <v>6.8313143971038704E-4</v>
      </c>
      <c r="F133" s="61">
        <v>9.1774223718668157E-4</v>
      </c>
      <c r="G133" s="61">
        <v>1.1578990843009534E-3</v>
      </c>
      <c r="H133" s="61">
        <v>1.4035501773658309E-3</v>
      </c>
      <c r="I133" s="61">
        <v>1.9331166272655632E-3</v>
      </c>
      <c r="J133" s="61">
        <v>2.4689261272141704E-3</v>
      </c>
      <c r="K133" s="61">
        <v>3.0118170656844682E-3</v>
      </c>
    </row>
    <row r="134" spans="1:33" x14ac:dyDescent="0.25">
      <c r="A134" s="18">
        <f t="shared" si="27"/>
        <v>2.7430555555555552E-2</v>
      </c>
      <c r="B134" s="18" t="s">
        <v>46</v>
      </c>
      <c r="C134" s="58">
        <v>10</v>
      </c>
      <c r="D134" s="61">
        <v>4.5717592592592587E-4</v>
      </c>
      <c r="E134" s="61">
        <v>6.8748259537733218E-4</v>
      </c>
      <c r="F134" s="61">
        <v>9.2358772914328461E-4</v>
      </c>
      <c r="G134" s="61">
        <v>1.1652742377041441E-3</v>
      </c>
      <c r="H134" s="61">
        <v>1.4124899874127471E-3</v>
      </c>
      <c r="I134" s="61">
        <v>1.9454294720252165E-3</v>
      </c>
      <c r="J134" s="61">
        <v>2.4846517713365537E-3</v>
      </c>
      <c r="K134" s="61">
        <v>3.0310006138735412E-3</v>
      </c>
    </row>
    <row r="135" spans="1:33" x14ac:dyDescent="0.25">
      <c r="A135" s="18">
        <f t="shared" si="27"/>
        <v>2.7604166666666662E-2</v>
      </c>
      <c r="B135" s="18" t="s">
        <v>46</v>
      </c>
      <c r="C135" s="58">
        <v>11</v>
      </c>
      <c r="D135" s="61">
        <v>4.6006944444444437E-4</v>
      </c>
      <c r="E135" s="61">
        <v>6.9183375104427732E-4</v>
      </c>
      <c r="F135" s="61">
        <v>9.2943322109988766E-4</v>
      </c>
      <c r="G135" s="61">
        <v>1.1726493911073349E-3</v>
      </c>
      <c r="H135" s="61">
        <v>1.4214297974596633E-3</v>
      </c>
      <c r="I135" s="61">
        <v>1.9577423167848698E-3</v>
      </c>
      <c r="J135" s="61">
        <v>2.500377415458937E-3</v>
      </c>
      <c r="K135" s="61">
        <v>3.0501841620626143E-3</v>
      </c>
    </row>
    <row r="136" spans="1:33" x14ac:dyDescent="0.25">
      <c r="A136" s="18">
        <f t="shared" si="27"/>
        <v>2.7777777777777773E-2</v>
      </c>
      <c r="B136" s="18" t="s">
        <v>46</v>
      </c>
      <c r="C136" s="58">
        <v>12</v>
      </c>
      <c r="D136" s="61">
        <v>4.6296296296296287E-4</v>
      </c>
      <c r="E136" s="61">
        <v>6.9618490671122235E-4</v>
      </c>
      <c r="F136" s="61">
        <v>9.352787130564907E-4</v>
      </c>
      <c r="G136" s="61">
        <v>1.1800245445105256E-3</v>
      </c>
      <c r="H136" s="61">
        <v>1.4303696075065792E-3</v>
      </c>
      <c r="I136" s="61">
        <v>1.9700551615445231E-3</v>
      </c>
      <c r="J136" s="61">
        <v>2.5161030595813203E-3</v>
      </c>
      <c r="K136" s="61">
        <v>3.0693677102516873E-3</v>
      </c>
    </row>
    <row r="137" spans="1:33" x14ac:dyDescent="0.25">
      <c r="A137" s="18">
        <f t="shared" si="27"/>
        <v>2.7951388888888883E-2</v>
      </c>
      <c r="B137" s="18" t="s">
        <v>46</v>
      </c>
      <c r="C137" s="58">
        <v>13</v>
      </c>
      <c r="D137" s="61">
        <v>4.6585648148148137E-4</v>
      </c>
      <c r="E137" s="61">
        <v>7.0053606237816749E-4</v>
      </c>
      <c r="F137" s="61">
        <v>9.4112420501309374E-4</v>
      </c>
      <c r="G137" s="61">
        <v>1.1873996979137164E-3</v>
      </c>
      <c r="H137" s="61">
        <v>1.4393094175534954E-3</v>
      </c>
      <c r="I137" s="61">
        <v>1.9823680063041763E-3</v>
      </c>
      <c r="J137" s="61">
        <v>2.5318287037037032E-3</v>
      </c>
      <c r="K137" s="61">
        <v>3.0885512584407603E-3</v>
      </c>
    </row>
    <row r="138" spans="1:33" x14ac:dyDescent="0.25">
      <c r="A138" s="18">
        <f t="shared" si="27"/>
        <v>2.8124999999999994E-2</v>
      </c>
      <c r="B138" s="18" t="s">
        <v>46</v>
      </c>
      <c r="C138" s="58">
        <v>14</v>
      </c>
      <c r="D138" s="61">
        <v>4.6874999999999987E-4</v>
      </c>
      <c r="E138" s="61">
        <v>7.0488721804511263E-4</v>
      </c>
      <c r="F138" s="61">
        <v>9.4696969696969678E-4</v>
      </c>
      <c r="G138" s="61">
        <v>1.1947748513169072E-3</v>
      </c>
      <c r="H138" s="61">
        <v>1.4482492276004116E-3</v>
      </c>
      <c r="I138" s="61">
        <v>1.9946808510638292E-3</v>
      </c>
      <c r="J138" s="61">
        <v>2.5475543478260866E-3</v>
      </c>
      <c r="K138" s="61">
        <v>3.1077348066298333E-3</v>
      </c>
    </row>
    <row r="139" spans="1:33" x14ac:dyDescent="0.25">
      <c r="A139" s="18">
        <f t="shared" si="27"/>
        <v>2.8298611111111104E-2</v>
      </c>
      <c r="B139" s="18" t="s">
        <v>46</v>
      </c>
      <c r="C139" s="58">
        <v>15</v>
      </c>
      <c r="D139" s="61">
        <v>4.7164351851851843E-4</v>
      </c>
      <c r="E139" s="61">
        <v>7.0923837371205777E-4</v>
      </c>
      <c r="F139" s="61">
        <v>9.5281518892629982E-4</v>
      </c>
      <c r="G139" s="61">
        <v>1.2021500047200979E-3</v>
      </c>
      <c r="H139" s="61">
        <v>1.4571890376473275E-3</v>
      </c>
      <c r="I139" s="61">
        <v>2.0069936958234825E-3</v>
      </c>
      <c r="J139" s="61">
        <v>2.5632799919484699E-3</v>
      </c>
      <c r="K139" s="61">
        <v>3.1269183548189063E-3</v>
      </c>
    </row>
    <row r="140" spans="1:33" x14ac:dyDescent="0.25">
      <c r="A140" s="18">
        <f t="shared" si="27"/>
        <v>2.8472222222222215E-2</v>
      </c>
      <c r="B140" s="18" t="s">
        <v>46</v>
      </c>
      <c r="C140" s="58">
        <v>16</v>
      </c>
      <c r="D140" s="61">
        <v>4.7453703703703693E-4</v>
      </c>
      <c r="E140" s="61">
        <v>7.1358952937900292E-4</v>
      </c>
      <c r="F140" s="61">
        <v>9.5866068088290286E-4</v>
      </c>
      <c r="G140" s="61">
        <v>1.2095251581232887E-3</v>
      </c>
      <c r="H140" s="61">
        <v>1.4661288476942437E-3</v>
      </c>
      <c r="I140" s="61">
        <v>2.0193065405831358E-3</v>
      </c>
      <c r="J140" s="61">
        <v>2.5790056360708528E-3</v>
      </c>
      <c r="K140" s="61">
        <v>3.1461019030079793E-3</v>
      </c>
    </row>
    <row r="141" spans="1:33" x14ac:dyDescent="0.25">
      <c r="A141" s="18">
        <f t="shared" si="27"/>
        <v>2.8645833333333325E-2</v>
      </c>
      <c r="B141" s="18" t="s">
        <v>46</v>
      </c>
      <c r="C141" s="58">
        <v>17</v>
      </c>
      <c r="D141" s="61">
        <v>4.7743055555555543E-4</v>
      </c>
      <c r="E141" s="61">
        <v>7.1794068504594806E-4</v>
      </c>
      <c r="F141" s="61">
        <v>9.645061728395059E-4</v>
      </c>
      <c r="G141" s="61">
        <v>1.2169003115264795E-3</v>
      </c>
      <c r="H141" s="61">
        <v>1.4750686577411597E-3</v>
      </c>
      <c r="I141" s="61">
        <v>2.0316193853427891E-3</v>
      </c>
      <c r="J141" s="61">
        <v>2.5947312801932361E-3</v>
      </c>
      <c r="K141" s="61">
        <v>3.1652854511970523E-3</v>
      </c>
    </row>
    <row r="142" spans="1:33" x14ac:dyDescent="0.25">
      <c r="A142" s="18">
        <f t="shared" si="27"/>
        <v>2.8819444444444436E-2</v>
      </c>
      <c r="B142" s="18" t="s">
        <v>46</v>
      </c>
      <c r="C142" s="58">
        <v>18</v>
      </c>
      <c r="D142" s="61">
        <v>4.8032407407407393E-4</v>
      </c>
      <c r="E142" s="61">
        <v>7.222918407128932E-4</v>
      </c>
      <c r="F142" s="61">
        <v>9.7035166479610894E-4</v>
      </c>
      <c r="G142" s="61">
        <v>1.2242754649296702E-3</v>
      </c>
      <c r="H142" s="61">
        <v>1.4840084677880758E-3</v>
      </c>
      <c r="I142" s="61">
        <v>2.0439322301024423E-3</v>
      </c>
      <c r="J142" s="61">
        <v>2.6104569243156194E-3</v>
      </c>
      <c r="K142" s="61">
        <v>3.1844689993861253E-3</v>
      </c>
    </row>
    <row r="143" spans="1:33" x14ac:dyDescent="0.25">
      <c r="A143" s="18">
        <f t="shared" si="27"/>
        <v>2.8993055555555546E-2</v>
      </c>
      <c r="B143" s="18" t="s">
        <v>46</v>
      </c>
      <c r="C143" s="58">
        <v>19</v>
      </c>
      <c r="D143" s="61">
        <v>4.8321759259259243E-4</v>
      </c>
      <c r="E143" s="61">
        <v>7.2664299637983823E-4</v>
      </c>
      <c r="F143" s="61">
        <v>9.7619715675271198E-4</v>
      </c>
      <c r="G143" s="61">
        <v>1.231650618332861E-3</v>
      </c>
      <c r="H143" s="61">
        <v>1.492948277834992E-3</v>
      </c>
      <c r="I143" s="61">
        <v>2.0562450748620956E-3</v>
      </c>
      <c r="J143" s="61">
        <v>2.6261825684380027E-3</v>
      </c>
      <c r="K143" s="61">
        <v>3.2036525475751983E-3</v>
      </c>
    </row>
    <row r="144" spans="1:33" x14ac:dyDescent="0.25">
      <c r="A144" s="18">
        <f t="shared" si="27"/>
        <v>2.9166666666666657E-2</v>
      </c>
      <c r="B144" s="18" t="s">
        <v>46</v>
      </c>
      <c r="C144" s="58">
        <v>20</v>
      </c>
      <c r="D144" s="61">
        <v>4.8611111111111093E-4</v>
      </c>
      <c r="E144" s="61">
        <v>7.3099415204678337E-4</v>
      </c>
      <c r="F144" s="61">
        <v>9.8204264870931503E-4</v>
      </c>
      <c r="G144" s="61">
        <v>1.2390257717360517E-3</v>
      </c>
      <c r="H144" s="61">
        <v>1.501888087881908E-3</v>
      </c>
      <c r="I144" s="61">
        <v>2.0685579196217489E-3</v>
      </c>
      <c r="J144" s="61">
        <v>2.6419082125603856E-3</v>
      </c>
      <c r="K144" s="61">
        <v>3.2228360957642713E-3</v>
      </c>
      <c r="L144" s="73"/>
      <c r="Q144" s="16"/>
      <c r="R144" s="16"/>
      <c r="S144" s="16"/>
      <c r="T144" s="16"/>
      <c r="Z144" s="16"/>
      <c r="AA144" s="16"/>
      <c r="AB144" s="16"/>
      <c r="AF144" s="16"/>
      <c r="AG144" s="16"/>
    </row>
    <row r="145" spans="1:33" x14ac:dyDescent="0.25">
      <c r="A145" s="20">
        <f>TIME(0,42,20)</f>
        <v>2.9398148148148149E-2</v>
      </c>
      <c r="B145" s="20" t="s">
        <v>47</v>
      </c>
      <c r="C145" s="58">
        <v>1</v>
      </c>
      <c r="D145" s="61">
        <v>4.8996913580246913E-4</v>
      </c>
      <c r="E145" s="61">
        <v>7.3679569293604388E-4</v>
      </c>
      <c r="F145" s="61">
        <v>9.8983663798478611E-4</v>
      </c>
      <c r="G145" s="61">
        <v>1.2488593096069733E-3</v>
      </c>
      <c r="H145" s="61">
        <v>1.51380783461113E-3</v>
      </c>
      <c r="I145" s="61">
        <v>2.084975045967954E-3</v>
      </c>
      <c r="J145" s="61">
        <v>2.6628757380568976E-3</v>
      </c>
      <c r="K145" s="61">
        <v>3.2484141600163698E-3</v>
      </c>
      <c r="L145" s="73"/>
      <c r="Q145" s="16"/>
      <c r="R145" s="16"/>
      <c r="S145" s="16"/>
      <c r="T145" s="16"/>
      <c r="Z145" s="16"/>
      <c r="AA145" s="16"/>
      <c r="AB145" s="16"/>
      <c r="AF145" s="16"/>
      <c r="AG145" s="16"/>
    </row>
    <row r="146" spans="1:33" x14ac:dyDescent="0.25">
      <c r="A146" s="20">
        <f t="shared" ref="A146:A164" si="28">A145+TIME(0,0,20)</f>
        <v>2.9629629629629631E-2</v>
      </c>
      <c r="B146" s="20" t="s">
        <v>47</v>
      </c>
      <c r="C146" s="58">
        <v>2</v>
      </c>
      <c r="D146" s="61">
        <v>4.9382716049382717E-4</v>
      </c>
      <c r="E146" s="61">
        <v>7.4259723382530407E-4</v>
      </c>
      <c r="F146" s="61">
        <v>9.9763062726025697E-4</v>
      </c>
      <c r="G146" s="61">
        <v>1.2586928474778943E-3</v>
      </c>
      <c r="H146" s="61">
        <v>1.5257275813403517E-3</v>
      </c>
      <c r="I146" s="61">
        <v>2.1013921723141583E-3</v>
      </c>
      <c r="J146" s="61">
        <v>2.6838432635534087E-3</v>
      </c>
      <c r="K146" s="61">
        <v>3.2739922242684674E-3</v>
      </c>
      <c r="L146" s="73"/>
      <c r="Q146" s="16"/>
      <c r="R146" s="16"/>
      <c r="S146" s="16"/>
      <c r="T146" s="16"/>
      <c r="Z146" s="16"/>
      <c r="AA146" s="16"/>
      <c r="AB146" s="16"/>
      <c r="AF146" s="16"/>
      <c r="AG146" s="16"/>
    </row>
    <row r="147" spans="1:33" x14ac:dyDescent="0.25">
      <c r="A147" s="20">
        <f t="shared" si="28"/>
        <v>2.9861111111111113E-2</v>
      </c>
      <c r="B147" s="20" t="s">
        <v>47</v>
      </c>
      <c r="C147" s="58">
        <v>3</v>
      </c>
      <c r="D147" s="61">
        <v>4.9768518518518521E-4</v>
      </c>
      <c r="E147" s="61">
        <v>7.4839877471456426E-4</v>
      </c>
      <c r="F147" s="61">
        <v>1.0054246165357276E-3</v>
      </c>
      <c r="G147" s="61">
        <v>1.2685263853488154E-3</v>
      </c>
      <c r="H147" s="61">
        <v>1.5376473280695731E-3</v>
      </c>
      <c r="I147" s="61">
        <v>2.1178092986603625E-3</v>
      </c>
      <c r="J147" s="61">
        <v>2.7048107890499198E-3</v>
      </c>
      <c r="K147" s="61">
        <v>3.2995702885205646E-3</v>
      </c>
      <c r="L147" s="73"/>
      <c r="Q147" s="16"/>
      <c r="R147" s="16"/>
      <c r="S147" s="16"/>
      <c r="T147" s="16"/>
      <c r="Z147" s="16"/>
      <c r="AA147" s="16"/>
      <c r="AB147" s="16"/>
      <c r="AF147" s="16"/>
      <c r="AG147" s="16"/>
    </row>
    <row r="148" spans="1:33" x14ac:dyDescent="0.25">
      <c r="A148" s="20">
        <f t="shared" si="28"/>
        <v>3.0092592592592594E-2</v>
      </c>
      <c r="B148" s="20" t="s">
        <v>47</v>
      </c>
      <c r="C148" s="58">
        <v>4</v>
      </c>
      <c r="D148" s="61">
        <v>5.0154320987654325E-4</v>
      </c>
      <c r="E148" s="61">
        <v>7.5420031560382444E-4</v>
      </c>
      <c r="F148" s="61">
        <v>1.0132186058111985E-3</v>
      </c>
      <c r="G148" s="61">
        <v>1.2783599232197365E-3</v>
      </c>
      <c r="H148" s="61">
        <v>1.5495670747987947E-3</v>
      </c>
      <c r="I148" s="61">
        <v>2.1342264250065672E-3</v>
      </c>
      <c r="J148" s="61">
        <v>2.7257783145464309E-3</v>
      </c>
      <c r="K148" s="61">
        <v>3.3251483527726622E-3</v>
      </c>
      <c r="L148" s="73"/>
      <c r="Q148" s="16"/>
      <c r="R148" s="16"/>
      <c r="S148" s="16"/>
      <c r="T148" s="16"/>
      <c r="Z148" s="16"/>
      <c r="AA148" s="16"/>
      <c r="AB148" s="16"/>
      <c r="AF148" s="16"/>
      <c r="AG148" s="16"/>
    </row>
    <row r="149" spans="1:33" x14ac:dyDescent="0.25">
      <c r="A149" s="20">
        <f t="shared" si="28"/>
        <v>3.0324074074074076E-2</v>
      </c>
      <c r="B149" s="20" t="s">
        <v>47</v>
      </c>
      <c r="C149" s="58">
        <v>5</v>
      </c>
      <c r="D149" s="61">
        <v>5.0540123456790128E-4</v>
      </c>
      <c r="E149" s="61">
        <v>7.6000185649308463E-4</v>
      </c>
      <c r="F149" s="61">
        <v>1.0210125950866694E-3</v>
      </c>
      <c r="G149" s="61">
        <v>1.2881934610906574E-3</v>
      </c>
      <c r="H149" s="61">
        <v>1.5614868215280161E-3</v>
      </c>
      <c r="I149" s="61">
        <v>2.1506435513527714E-3</v>
      </c>
      <c r="J149" s="61">
        <v>2.746745840042942E-3</v>
      </c>
      <c r="K149" s="61">
        <v>3.3507264170247594E-3</v>
      </c>
      <c r="L149" s="73"/>
      <c r="Q149" s="16"/>
      <c r="R149" s="16"/>
      <c r="S149" s="16"/>
      <c r="T149" s="16"/>
      <c r="Z149" s="16"/>
      <c r="AA149" s="16"/>
      <c r="AB149" s="16"/>
      <c r="AF149" s="16"/>
      <c r="AG149" s="16"/>
    </row>
    <row r="150" spans="1:33" x14ac:dyDescent="0.25">
      <c r="A150" s="20">
        <f t="shared" si="28"/>
        <v>3.0555555555555558E-2</v>
      </c>
      <c r="B150" s="20" t="s">
        <v>47</v>
      </c>
      <c r="C150" s="58">
        <v>6</v>
      </c>
      <c r="D150" s="61">
        <v>5.0925925925925932E-4</v>
      </c>
      <c r="E150" s="61">
        <v>7.6580339738234482E-4</v>
      </c>
      <c r="F150" s="61">
        <v>1.02880658436214E-3</v>
      </c>
      <c r="G150" s="61">
        <v>1.2980269989615785E-3</v>
      </c>
      <c r="H150" s="61">
        <v>1.5734065682572376E-3</v>
      </c>
      <c r="I150" s="61">
        <v>2.1670606776989757E-3</v>
      </c>
      <c r="J150" s="61">
        <v>2.7677133655394531E-3</v>
      </c>
      <c r="K150" s="61">
        <v>3.376304481276857E-3</v>
      </c>
      <c r="L150" s="73"/>
      <c r="Q150" s="16"/>
      <c r="R150" s="16"/>
      <c r="S150" s="16"/>
      <c r="T150" s="16"/>
      <c r="Z150" s="16"/>
      <c r="AA150" s="16"/>
      <c r="AB150" s="16"/>
      <c r="AF150" s="16"/>
      <c r="AG150" s="16"/>
    </row>
    <row r="151" spans="1:33" x14ac:dyDescent="0.25">
      <c r="A151" s="20">
        <f t="shared" si="28"/>
        <v>3.078703703703704E-2</v>
      </c>
      <c r="B151" s="20" t="s">
        <v>47</v>
      </c>
      <c r="C151" s="58">
        <v>7</v>
      </c>
      <c r="D151" s="61">
        <v>5.1311728395061736E-4</v>
      </c>
      <c r="E151" s="61">
        <v>7.71604938271605E-4</v>
      </c>
      <c r="F151" s="61">
        <v>1.0366005736376109E-3</v>
      </c>
      <c r="G151" s="61">
        <v>1.3078605368324996E-3</v>
      </c>
      <c r="H151" s="61">
        <v>1.5853263149864592E-3</v>
      </c>
      <c r="I151" s="61">
        <v>2.1834778040451803E-3</v>
      </c>
      <c r="J151" s="61">
        <v>2.7886808910359642E-3</v>
      </c>
      <c r="K151" s="61">
        <v>3.4018825455289542E-3</v>
      </c>
      <c r="L151" s="73"/>
      <c r="Q151" s="16"/>
      <c r="R151" s="16"/>
      <c r="S151" s="16"/>
      <c r="T151" s="16"/>
      <c r="Z151" s="16"/>
      <c r="AA151" s="16"/>
      <c r="AB151" s="16"/>
      <c r="AF151" s="16"/>
      <c r="AG151" s="16"/>
    </row>
    <row r="152" spans="1:33" x14ac:dyDescent="0.25">
      <c r="A152" s="20">
        <f t="shared" si="28"/>
        <v>3.1018518518518522E-2</v>
      </c>
      <c r="B152" s="20" t="s">
        <v>47</v>
      </c>
      <c r="C152" s="58">
        <v>8</v>
      </c>
      <c r="D152" s="61">
        <v>5.169753086419754E-4</v>
      </c>
      <c r="E152" s="61">
        <v>7.7740647916086519E-4</v>
      </c>
      <c r="F152" s="61">
        <v>1.0443945629130815E-3</v>
      </c>
      <c r="G152" s="61">
        <v>1.3176940747034206E-3</v>
      </c>
      <c r="H152" s="61">
        <v>1.5972460617156806E-3</v>
      </c>
      <c r="I152" s="61">
        <v>2.1998949303913846E-3</v>
      </c>
      <c r="J152" s="61">
        <v>2.8096484165324748E-3</v>
      </c>
      <c r="K152" s="61">
        <v>3.4274606097810518E-3</v>
      </c>
    </row>
    <row r="153" spans="1:33" x14ac:dyDescent="0.25">
      <c r="A153" s="20">
        <f t="shared" si="28"/>
        <v>3.125E-2</v>
      </c>
      <c r="B153" s="20" t="s">
        <v>47</v>
      </c>
      <c r="C153" s="58">
        <v>9</v>
      </c>
      <c r="D153" s="61">
        <v>5.2083333333333333E-4</v>
      </c>
      <c r="E153" s="61">
        <v>7.8320802005012538E-4</v>
      </c>
      <c r="F153" s="61">
        <v>1.0521885521885522E-3</v>
      </c>
      <c r="G153" s="61">
        <v>1.3275276125743415E-3</v>
      </c>
      <c r="H153" s="61">
        <v>1.609165808444902E-3</v>
      </c>
      <c r="I153" s="61">
        <v>2.2163120567375888E-3</v>
      </c>
      <c r="J153" s="61">
        <v>2.8306159420289859E-3</v>
      </c>
      <c r="K153" s="61">
        <v>3.453038674033149E-3</v>
      </c>
    </row>
    <row r="154" spans="1:33" x14ac:dyDescent="0.25">
      <c r="A154" s="20">
        <f t="shared" si="28"/>
        <v>3.1481481481481478E-2</v>
      </c>
      <c r="B154" s="20" t="s">
        <v>47</v>
      </c>
      <c r="C154" s="58">
        <v>10</v>
      </c>
      <c r="D154" s="61">
        <v>5.2469135802469126E-4</v>
      </c>
      <c r="E154" s="61">
        <v>7.8900956093938546E-4</v>
      </c>
      <c r="F154" s="61">
        <v>1.0599825414640228E-3</v>
      </c>
      <c r="G154" s="61">
        <v>1.3373611504452626E-3</v>
      </c>
      <c r="H154" s="61">
        <v>1.6210855551741234E-3</v>
      </c>
      <c r="I154" s="61">
        <v>2.2327291830837931E-3</v>
      </c>
      <c r="J154" s="61">
        <v>2.8515834675254966E-3</v>
      </c>
      <c r="K154" s="61">
        <v>3.4786167382852458E-3</v>
      </c>
    </row>
    <row r="155" spans="1:33" x14ac:dyDescent="0.25">
      <c r="A155" s="20">
        <f t="shared" si="28"/>
        <v>3.1712962962962957E-2</v>
      </c>
      <c r="B155" s="20" t="s">
        <v>47</v>
      </c>
      <c r="C155" s="58">
        <v>11</v>
      </c>
      <c r="D155" s="61">
        <v>5.2854938271604929E-4</v>
      </c>
      <c r="E155" s="61">
        <v>7.9481110182864554E-4</v>
      </c>
      <c r="F155" s="61">
        <v>1.0677765307394935E-3</v>
      </c>
      <c r="G155" s="61">
        <v>1.3471946883161835E-3</v>
      </c>
      <c r="H155" s="61">
        <v>1.6330053019033446E-3</v>
      </c>
      <c r="I155" s="61">
        <v>2.2491463094299969E-3</v>
      </c>
      <c r="J155" s="61">
        <v>2.8725509930220073E-3</v>
      </c>
      <c r="K155" s="61">
        <v>3.504194802537343E-3</v>
      </c>
    </row>
    <row r="156" spans="1:33" x14ac:dyDescent="0.25">
      <c r="A156" s="20">
        <f t="shared" si="28"/>
        <v>3.1944444444444435E-2</v>
      </c>
      <c r="B156" s="20" t="s">
        <v>47</v>
      </c>
      <c r="C156" s="58">
        <v>12</v>
      </c>
      <c r="D156" s="61">
        <v>5.3240740740740722E-4</v>
      </c>
      <c r="E156" s="61">
        <v>8.0061264271790561E-4</v>
      </c>
      <c r="F156" s="61">
        <v>1.0755705200149641E-3</v>
      </c>
      <c r="G156" s="61">
        <v>1.3570282261871043E-3</v>
      </c>
      <c r="H156" s="61">
        <v>1.6449250486325661E-3</v>
      </c>
      <c r="I156" s="61">
        <v>2.2655634357762011E-3</v>
      </c>
      <c r="J156" s="61">
        <v>2.8935185185185179E-3</v>
      </c>
      <c r="K156" s="61">
        <v>3.5297728667894402E-3</v>
      </c>
    </row>
    <row r="157" spans="1:33" x14ac:dyDescent="0.25">
      <c r="A157" s="20">
        <f t="shared" si="28"/>
        <v>3.2175925925925913E-2</v>
      </c>
      <c r="B157" s="20" t="s">
        <v>47</v>
      </c>
      <c r="C157" s="58">
        <v>13</v>
      </c>
      <c r="D157" s="61">
        <v>5.3626543209876526E-4</v>
      </c>
      <c r="E157" s="61">
        <v>8.064141836071658E-4</v>
      </c>
      <c r="F157" s="61">
        <v>1.0833645092904348E-3</v>
      </c>
      <c r="G157" s="61">
        <v>1.3668617640580252E-3</v>
      </c>
      <c r="H157" s="61">
        <v>1.6568447953617873E-3</v>
      </c>
      <c r="I157" s="61">
        <v>2.2819805621224053E-3</v>
      </c>
      <c r="J157" s="61">
        <v>2.9144860440150286E-3</v>
      </c>
      <c r="K157" s="61">
        <v>3.5553509310415369E-3</v>
      </c>
    </row>
    <row r="158" spans="1:33" x14ac:dyDescent="0.25">
      <c r="A158" s="20">
        <f t="shared" si="28"/>
        <v>3.2407407407407392E-2</v>
      </c>
      <c r="B158" s="20" t="s">
        <v>47</v>
      </c>
      <c r="C158" s="58">
        <v>14</v>
      </c>
      <c r="D158" s="61">
        <v>5.4012345679012319E-4</v>
      </c>
      <c r="E158" s="61">
        <v>8.1221572449642588E-4</v>
      </c>
      <c r="F158" s="61">
        <v>1.0911584985659054E-3</v>
      </c>
      <c r="G158" s="61">
        <v>1.3766953019289461E-3</v>
      </c>
      <c r="H158" s="61">
        <v>1.6687645420910087E-3</v>
      </c>
      <c r="I158" s="61">
        <v>2.2983976884686096E-3</v>
      </c>
      <c r="J158" s="61">
        <v>2.9354535695115393E-3</v>
      </c>
      <c r="K158" s="61">
        <v>3.5809289952936341E-3</v>
      </c>
    </row>
    <row r="159" spans="1:33" x14ac:dyDescent="0.25">
      <c r="A159" s="20">
        <f t="shared" si="28"/>
        <v>3.263888888888887E-2</v>
      </c>
      <c r="B159" s="20" t="s">
        <v>47</v>
      </c>
      <c r="C159" s="58">
        <v>15</v>
      </c>
      <c r="D159" s="61">
        <v>5.4398148148148112E-4</v>
      </c>
      <c r="E159" s="61">
        <v>8.1801726538568596E-4</v>
      </c>
      <c r="F159" s="61">
        <v>1.0989524878413761E-3</v>
      </c>
      <c r="G159" s="61">
        <v>1.3865288397998672E-3</v>
      </c>
      <c r="H159" s="61">
        <v>1.6806842888202301E-3</v>
      </c>
      <c r="I159" s="61">
        <v>2.3148148148148134E-3</v>
      </c>
      <c r="J159" s="61">
        <v>2.9564210950080499E-3</v>
      </c>
      <c r="K159" s="61">
        <v>3.6065070595457313E-3</v>
      </c>
    </row>
    <row r="160" spans="1:33" x14ac:dyDescent="0.25">
      <c r="A160" s="20">
        <f t="shared" si="28"/>
        <v>3.2870370370370348E-2</v>
      </c>
      <c r="B160" s="20" t="s">
        <v>47</v>
      </c>
      <c r="C160" s="58">
        <v>16</v>
      </c>
      <c r="D160" s="61">
        <v>5.4783950617283915E-4</v>
      </c>
      <c r="E160" s="61">
        <v>8.2381880627494615E-4</v>
      </c>
      <c r="F160" s="61">
        <v>1.1067464771168467E-3</v>
      </c>
      <c r="G160" s="61">
        <v>1.396362377670788E-3</v>
      </c>
      <c r="H160" s="61">
        <v>1.6926040355494513E-3</v>
      </c>
      <c r="I160" s="61">
        <v>2.3312319411610176E-3</v>
      </c>
      <c r="J160" s="61">
        <v>2.9773886205045606E-3</v>
      </c>
      <c r="K160" s="61">
        <v>3.6320851237978281E-3</v>
      </c>
    </row>
    <row r="161" spans="1:11" x14ac:dyDescent="0.25">
      <c r="A161" s="20">
        <f t="shared" si="28"/>
        <v>3.3101851851851827E-2</v>
      </c>
      <c r="B161" s="20" t="s">
        <v>47</v>
      </c>
      <c r="C161" s="58">
        <v>17</v>
      </c>
      <c r="D161" s="61">
        <v>5.5169753086419708E-4</v>
      </c>
      <c r="E161" s="61">
        <v>8.2962034716420623E-4</v>
      </c>
      <c r="F161" s="61">
        <v>1.1145404663923174E-3</v>
      </c>
      <c r="G161" s="61">
        <v>1.4061959155417089E-3</v>
      </c>
      <c r="H161" s="61">
        <v>1.7045237822786727E-3</v>
      </c>
      <c r="I161" s="61">
        <v>2.3476490675072219E-3</v>
      </c>
      <c r="J161" s="61">
        <v>2.9983561460010717E-3</v>
      </c>
      <c r="K161" s="61">
        <v>3.6576631880499253E-3</v>
      </c>
    </row>
    <row r="162" spans="1:11" x14ac:dyDescent="0.25">
      <c r="A162" s="20">
        <f t="shared" si="28"/>
        <v>3.3333333333333305E-2</v>
      </c>
      <c r="B162" s="20" t="s">
        <v>47</v>
      </c>
      <c r="C162" s="58">
        <v>18</v>
      </c>
      <c r="D162" s="61">
        <v>5.5555555555555512E-4</v>
      </c>
      <c r="E162" s="61">
        <v>8.354218880534663E-4</v>
      </c>
      <c r="F162" s="61">
        <v>1.122334455667788E-3</v>
      </c>
      <c r="G162" s="61">
        <v>1.4160294534126298E-3</v>
      </c>
      <c r="H162" s="61">
        <v>1.7164435290078941E-3</v>
      </c>
      <c r="I162" s="61">
        <v>2.3640661938534261E-3</v>
      </c>
      <c r="J162" s="61">
        <v>3.0193236714975823E-3</v>
      </c>
      <c r="K162" s="61">
        <v>3.6832412523020224E-3</v>
      </c>
    </row>
    <row r="163" spans="1:11" x14ac:dyDescent="0.25">
      <c r="A163" s="20">
        <f t="shared" si="28"/>
        <v>3.3564814814814783E-2</v>
      </c>
      <c r="B163" s="20" t="s">
        <v>47</v>
      </c>
      <c r="C163" s="58">
        <v>19</v>
      </c>
      <c r="D163" s="61">
        <v>5.5941358024691305E-4</v>
      </c>
      <c r="E163" s="61">
        <v>8.4122342894272638E-4</v>
      </c>
      <c r="F163" s="61">
        <v>1.1301284449432587E-3</v>
      </c>
      <c r="G163" s="61">
        <v>1.4258629912835506E-3</v>
      </c>
      <c r="H163" s="61">
        <v>1.7283632757371153E-3</v>
      </c>
      <c r="I163" s="61">
        <v>2.3804833201996299E-3</v>
      </c>
      <c r="J163" s="61">
        <v>3.040291196994093E-3</v>
      </c>
      <c r="K163" s="61">
        <v>3.7088193165541196E-3</v>
      </c>
    </row>
    <row r="164" spans="1:11" x14ac:dyDescent="0.25">
      <c r="A164" s="20">
        <f t="shared" si="28"/>
        <v>3.3796296296296262E-2</v>
      </c>
      <c r="B164" s="20" t="s">
        <v>47</v>
      </c>
      <c r="C164" s="58">
        <v>20</v>
      </c>
      <c r="D164" s="61">
        <v>5.6327160493827098E-4</v>
      </c>
      <c r="E164" s="61">
        <v>8.4702496983198657E-4</v>
      </c>
      <c r="F164" s="61">
        <v>1.1379224342187293E-3</v>
      </c>
      <c r="G164" s="61">
        <v>1.4356965291544717E-3</v>
      </c>
      <c r="H164" s="61">
        <v>1.7402830224663368E-3</v>
      </c>
      <c r="I164" s="61">
        <v>2.3969004465458341E-3</v>
      </c>
      <c r="J164" s="61">
        <v>3.0612587224906037E-3</v>
      </c>
      <c r="K164" s="61">
        <v>3.7343973808062164E-3</v>
      </c>
    </row>
    <row r="271" spans="1:8" x14ac:dyDescent="0.25">
      <c r="A271" s="16"/>
      <c r="B271" s="16"/>
      <c r="C271" s="70"/>
      <c r="D271" s="16"/>
      <c r="E271" s="16"/>
      <c r="F271" s="16"/>
      <c r="G271" s="16"/>
      <c r="H271" s="16"/>
    </row>
    <row r="272" spans="1:8" x14ac:dyDescent="0.25">
      <c r="A272" s="16"/>
      <c r="B272" s="16"/>
      <c r="C272" s="70"/>
      <c r="D272" s="16"/>
      <c r="E272" s="16"/>
      <c r="F272" s="16"/>
      <c r="G272" s="16"/>
      <c r="H272" s="16"/>
    </row>
    <row r="273" spans="1:8" x14ac:dyDescent="0.25">
      <c r="A273" s="16"/>
      <c r="B273" s="16"/>
      <c r="C273" s="70"/>
      <c r="D273" s="16"/>
      <c r="E273" s="16"/>
      <c r="F273" s="16"/>
      <c r="G273" s="16"/>
      <c r="H273" s="16"/>
    </row>
    <row r="274" spans="1:8" x14ac:dyDescent="0.25">
      <c r="A274" s="16"/>
      <c r="B274" s="16"/>
      <c r="C274" s="70"/>
      <c r="D274" s="16"/>
      <c r="E274" s="16"/>
      <c r="F274" s="16"/>
      <c r="G274" s="16"/>
      <c r="H274" s="16"/>
    </row>
    <row r="275" spans="1:8" x14ac:dyDescent="0.25">
      <c r="A275" s="16"/>
      <c r="B275" s="16"/>
      <c r="C275" s="70"/>
      <c r="D275" s="16"/>
      <c r="E275" s="16"/>
      <c r="F275" s="16"/>
      <c r="G275" s="16"/>
      <c r="H275" s="16"/>
    </row>
    <row r="276" spans="1:8" x14ac:dyDescent="0.25">
      <c r="A276" s="16"/>
      <c r="B276" s="16"/>
      <c r="C276" s="70"/>
      <c r="D276" s="16"/>
      <c r="E276" s="16"/>
      <c r="F276" s="16"/>
      <c r="G276" s="16"/>
      <c r="H276" s="16"/>
    </row>
    <row r="277" spans="1:8" x14ac:dyDescent="0.25">
      <c r="A277" s="16"/>
      <c r="B277" s="16"/>
      <c r="C277" s="70"/>
      <c r="D277" s="16"/>
      <c r="E277" s="16"/>
      <c r="F277" s="16"/>
      <c r="G277" s="16"/>
      <c r="H277" s="16"/>
    </row>
    <row r="278" spans="1:8" x14ac:dyDescent="0.25">
      <c r="A278" s="16"/>
      <c r="B278" s="16"/>
      <c r="C278" s="70"/>
      <c r="D278" s="16"/>
      <c r="E278" s="16"/>
      <c r="F278" s="16"/>
      <c r="G278" s="16"/>
      <c r="H278" s="16"/>
    </row>
    <row r="279" spans="1:8" x14ac:dyDescent="0.25">
      <c r="A279" s="16"/>
      <c r="B279" s="16"/>
      <c r="C279" s="70"/>
      <c r="D279" s="16"/>
      <c r="E279" s="16"/>
      <c r="F279" s="16"/>
      <c r="G279" s="16"/>
      <c r="H279" s="16"/>
    </row>
    <row r="280" spans="1:8" x14ac:dyDescent="0.25">
      <c r="A280" s="16"/>
      <c r="B280" s="16"/>
      <c r="C280" s="70"/>
      <c r="D280" s="16"/>
      <c r="E280" s="16"/>
      <c r="F280" s="16"/>
      <c r="G280" s="16"/>
      <c r="H280" s="16"/>
    </row>
    <row r="281" spans="1:8" x14ac:dyDescent="0.25">
      <c r="A281" s="16"/>
      <c r="B281" s="16"/>
      <c r="C281" s="70"/>
      <c r="D281" s="16"/>
      <c r="E281" s="16"/>
      <c r="F281" s="16"/>
      <c r="G281" s="16"/>
      <c r="H281" s="16"/>
    </row>
    <row r="282" spans="1:8" x14ac:dyDescent="0.25">
      <c r="A282" s="16"/>
      <c r="B282" s="16"/>
      <c r="C282" s="70"/>
      <c r="D282" s="16"/>
      <c r="E282" s="16"/>
      <c r="F282" s="16"/>
      <c r="G282" s="16"/>
      <c r="H282" s="16"/>
    </row>
    <row r="283" spans="1:8" x14ac:dyDescent="0.25">
      <c r="A283" s="16"/>
      <c r="B283" s="16"/>
      <c r="C283" s="70"/>
      <c r="D283" s="16"/>
      <c r="E283" s="16"/>
      <c r="F283" s="16"/>
      <c r="G283" s="16"/>
      <c r="H283" s="16"/>
    </row>
    <row r="284" spans="1:8" x14ac:dyDescent="0.25">
      <c r="A284" s="16"/>
      <c r="B284" s="16"/>
      <c r="C284" s="70"/>
      <c r="D284" s="16"/>
      <c r="E284" s="16"/>
      <c r="F284" s="16"/>
      <c r="G284" s="16"/>
      <c r="H284" s="16"/>
    </row>
    <row r="285" spans="1:8" x14ac:dyDescent="0.25">
      <c r="A285" s="16"/>
      <c r="B285" s="16"/>
      <c r="C285" s="70"/>
      <c r="D285" s="16"/>
      <c r="E285" s="16"/>
      <c r="F285" s="16"/>
      <c r="G285" s="16"/>
      <c r="H285" s="16"/>
    </row>
    <row r="286" spans="1:8" x14ac:dyDescent="0.25">
      <c r="A286" s="16"/>
      <c r="B286" s="16"/>
      <c r="C286" s="70"/>
      <c r="D286" s="16"/>
      <c r="E286" s="16"/>
      <c r="F286" s="16"/>
      <c r="G286" s="16"/>
      <c r="H286" s="16"/>
    </row>
    <row r="287" spans="1:8" x14ac:dyDescent="0.25">
      <c r="A287" s="16"/>
      <c r="B287" s="16"/>
      <c r="C287" s="70"/>
      <c r="D287" s="16"/>
      <c r="E287" s="16"/>
      <c r="F287" s="16"/>
      <c r="G287" s="16"/>
      <c r="H287" s="16"/>
    </row>
    <row r="288" spans="1:8" x14ac:dyDescent="0.25">
      <c r="A288" s="16"/>
      <c r="B288" s="16"/>
      <c r="C288" s="70"/>
      <c r="D288" s="16"/>
      <c r="E288" s="16"/>
      <c r="F288" s="16"/>
      <c r="G288" s="16"/>
      <c r="H288" s="16"/>
    </row>
    <row r="289" spans="1:8" x14ac:dyDescent="0.25">
      <c r="A289" s="16"/>
      <c r="B289" s="16"/>
      <c r="C289" s="70"/>
      <c r="D289" s="16"/>
      <c r="E289" s="16"/>
      <c r="F289" s="16"/>
      <c r="G289" s="16"/>
      <c r="H289" s="16"/>
    </row>
    <row r="290" spans="1:8" x14ac:dyDescent="0.25">
      <c r="A290" s="16"/>
      <c r="B290" s="16"/>
      <c r="C290" s="70"/>
      <c r="D290" s="16"/>
      <c r="E290" s="16"/>
      <c r="F290" s="16"/>
      <c r="G290" s="16"/>
      <c r="H290" s="16"/>
    </row>
    <row r="291" spans="1:8" x14ac:dyDescent="0.25">
      <c r="A291" s="16"/>
      <c r="B291" s="16"/>
      <c r="C291" s="70"/>
      <c r="D291" s="16"/>
      <c r="E291" s="16"/>
      <c r="F291" s="16"/>
      <c r="G291" s="16"/>
      <c r="H291" s="16"/>
    </row>
    <row r="292" spans="1:8" x14ac:dyDescent="0.25">
      <c r="A292" s="16"/>
      <c r="B292" s="16"/>
      <c r="C292" s="70"/>
      <c r="D292" s="16"/>
      <c r="E292" s="16"/>
      <c r="F292" s="16"/>
      <c r="G292" s="16"/>
      <c r="H292" s="16"/>
    </row>
    <row r="293" spans="1:8" x14ac:dyDescent="0.25">
      <c r="A293" s="16"/>
      <c r="B293" s="16"/>
      <c r="C293" s="70"/>
      <c r="D293" s="16"/>
      <c r="E293" s="16"/>
      <c r="F293" s="16"/>
      <c r="G293" s="16"/>
      <c r="H293" s="16"/>
    </row>
    <row r="294" spans="1:8" x14ac:dyDescent="0.25">
      <c r="A294" s="16"/>
      <c r="B294" s="16"/>
      <c r="C294" s="70"/>
      <c r="D294" s="16"/>
      <c r="E294" s="16"/>
      <c r="F294" s="16"/>
      <c r="G294" s="16"/>
      <c r="H294" s="16"/>
    </row>
    <row r="295" spans="1:8" x14ac:dyDescent="0.25">
      <c r="A295" s="16"/>
      <c r="B295" s="16"/>
      <c r="C295" s="70"/>
      <c r="D295" s="16"/>
      <c r="E295" s="16"/>
      <c r="F295" s="16"/>
      <c r="G295" s="16"/>
      <c r="H295" s="16"/>
    </row>
    <row r="296" spans="1:8" x14ac:dyDescent="0.25">
      <c r="A296" s="16"/>
      <c r="B296" s="16"/>
      <c r="C296" s="70"/>
      <c r="D296" s="16"/>
      <c r="E296" s="16"/>
      <c r="F296" s="16"/>
      <c r="G296" s="16"/>
      <c r="H296" s="16"/>
    </row>
    <row r="297" spans="1:8" x14ac:dyDescent="0.25">
      <c r="A297" s="16"/>
      <c r="B297" s="16"/>
      <c r="C297" s="70"/>
      <c r="D297" s="16"/>
      <c r="E297" s="16"/>
      <c r="F297" s="16"/>
      <c r="G297" s="16"/>
      <c r="H297" s="16"/>
    </row>
    <row r="298" spans="1:8" x14ac:dyDescent="0.25">
      <c r="A298" s="16"/>
      <c r="B298" s="16"/>
      <c r="C298" s="70"/>
      <c r="D298" s="16"/>
      <c r="E298" s="16"/>
      <c r="F298" s="16"/>
      <c r="G298" s="16"/>
      <c r="H298" s="16"/>
    </row>
    <row r="299" spans="1:8" x14ac:dyDescent="0.25">
      <c r="A299" s="16"/>
      <c r="B299" s="16"/>
      <c r="C299" s="70"/>
      <c r="D299" s="16"/>
      <c r="E299" s="16"/>
      <c r="F299" s="16"/>
      <c r="G299" s="16"/>
      <c r="H299" s="16"/>
    </row>
    <row r="300" spans="1:8" x14ac:dyDescent="0.25">
      <c r="A300" s="16"/>
      <c r="B300" s="16"/>
      <c r="C300" s="70"/>
      <c r="D300" s="16"/>
      <c r="E300" s="16"/>
      <c r="F300" s="16"/>
      <c r="G300" s="16"/>
      <c r="H300" s="16"/>
    </row>
    <row r="301" spans="1:8" x14ac:dyDescent="0.25">
      <c r="A301" s="16"/>
      <c r="B301" s="16"/>
      <c r="C301" s="70"/>
      <c r="D301" s="16"/>
      <c r="E301" s="16"/>
      <c r="F301" s="16"/>
      <c r="G301" s="16"/>
      <c r="H301" s="16"/>
    </row>
    <row r="302" spans="1:8" x14ac:dyDescent="0.25">
      <c r="A302" s="16"/>
      <c r="B302" s="16"/>
      <c r="C302" s="70"/>
      <c r="D302" s="16"/>
      <c r="E302" s="16"/>
      <c r="F302" s="16"/>
      <c r="G302" s="16"/>
      <c r="H302" s="16"/>
    </row>
    <row r="303" spans="1:8" x14ac:dyDescent="0.25">
      <c r="A303" s="16"/>
      <c r="B303" s="16"/>
      <c r="C303" s="70"/>
      <c r="D303" s="16"/>
      <c r="E303" s="16"/>
      <c r="F303" s="16"/>
      <c r="G303" s="16"/>
      <c r="H303" s="16"/>
    </row>
    <row r="304" spans="1:8" x14ac:dyDescent="0.25">
      <c r="A304" s="16"/>
      <c r="B304" s="16"/>
      <c r="C304" s="70"/>
      <c r="D304" s="16"/>
      <c r="E304" s="16"/>
      <c r="F304" s="16"/>
      <c r="G304" s="16"/>
      <c r="H304" s="16"/>
    </row>
    <row r="305" spans="1:8" x14ac:dyDescent="0.25">
      <c r="A305" s="16"/>
      <c r="B305" s="16"/>
      <c r="C305" s="70"/>
      <c r="D305" s="16"/>
      <c r="E305" s="16"/>
      <c r="F305" s="16"/>
      <c r="G305" s="16"/>
      <c r="H305" s="16"/>
    </row>
    <row r="306" spans="1:8" x14ac:dyDescent="0.25">
      <c r="A306" s="16"/>
      <c r="B306" s="16"/>
      <c r="C306" s="70"/>
      <c r="D306" s="16"/>
      <c r="E306" s="16"/>
      <c r="F306" s="16"/>
      <c r="G306" s="16"/>
      <c r="H306" s="16"/>
    </row>
    <row r="307" spans="1:8" x14ac:dyDescent="0.25">
      <c r="A307" s="16"/>
      <c r="B307" s="16"/>
      <c r="C307" s="70"/>
      <c r="D307" s="16"/>
      <c r="E307" s="16"/>
      <c r="F307" s="16"/>
      <c r="G307" s="16"/>
      <c r="H307" s="16"/>
    </row>
    <row r="308" spans="1:8" x14ac:dyDescent="0.25">
      <c r="A308" s="16"/>
      <c r="B308" s="16"/>
      <c r="C308" s="70"/>
      <c r="D308" s="16"/>
      <c r="E308" s="16"/>
      <c r="F308" s="16"/>
      <c r="G308" s="16"/>
      <c r="H308" s="16"/>
    </row>
    <row r="309" spans="1:8" x14ac:dyDescent="0.25">
      <c r="A309" s="16"/>
      <c r="B309" s="16"/>
      <c r="C309" s="70"/>
      <c r="D309" s="16"/>
      <c r="E309" s="16"/>
      <c r="F309" s="16"/>
      <c r="G309" s="16"/>
      <c r="H309" s="16"/>
    </row>
    <row r="310" spans="1:8" x14ac:dyDescent="0.25">
      <c r="A310" s="16"/>
      <c r="B310" s="16"/>
      <c r="C310" s="70"/>
      <c r="D310" s="16"/>
      <c r="E310" s="16"/>
      <c r="F310" s="16"/>
      <c r="G310" s="16"/>
      <c r="H310" s="16"/>
    </row>
    <row r="311" spans="1:8" x14ac:dyDescent="0.25">
      <c r="A311" s="16"/>
      <c r="B311" s="16"/>
      <c r="C311" s="70"/>
      <c r="D311" s="16"/>
      <c r="E311" s="16"/>
      <c r="F311" s="16"/>
      <c r="G311" s="16"/>
      <c r="H311" s="16"/>
    </row>
    <row r="312" spans="1:8" x14ac:dyDescent="0.25">
      <c r="A312" s="16"/>
      <c r="B312" s="16"/>
      <c r="C312" s="70"/>
      <c r="D312" s="16"/>
      <c r="E312" s="16"/>
      <c r="F312" s="16"/>
      <c r="G312" s="16"/>
      <c r="H312" s="16"/>
    </row>
    <row r="313" spans="1:8" x14ac:dyDescent="0.25">
      <c r="A313" s="16"/>
      <c r="B313" s="16"/>
      <c r="C313" s="70"/>
      <c r="D313" s="16"/>
      <c r="E313" s="16"/>
      <c r="F313" s="16"/>
      <c r="G313" s="16"/>
      <c r="H313" s="16"/>
    </row>
    <row r="314" spans="1:8" x14ac:dyDescent="0.25">
      <c r="A314" s="16"/>
      <c r="B314" s="16"/>
      <c r="C314" s="70"/>
      <c r="D314" s="16"/>
      <c r="E314" s="16"/>
      <c r="F314" s="16"/>
      <c r="G314" s="16"/>
      <c r="H314" s="16"/>
    </row>
    <row r="315" spans="1:8" x14ac:dyDescent="0.25">
      <c r="A315" s="16"/>
      <c r="B315" s="16"/>
      <c r="C315" s="70"/>
      <c r="D315" s="16"/>
      <c r="E315" s="16"/>
      <c r="F315" s="16"/>
      <c r="G315" s="16"/>
      <c r="H315" s="16"/>
    </row>
    <row r="316" spans="1:8" x14ac:dyDescent="0.25">
      <c r="A316" s="16"/>
      <c r="B316" s="16"/>
      <c r="C316" s="70"/>
      <c r="D316" s="16"/>
      <c r="E316" s="16"/>
      <c r="F316" s="16"/>
      <c r="G316" s="16"/>
      <c r="H316" s="16"/>
    </row>
    <row r="317" spans="1:8" x14ac:dyDescent="0.25">
      <c r="A317" s="16"/>
      <c r="B317" s="16"/>
      <c r="C317" s="70"/>
      <c r="D317" s="16"/>
      <c r="E317" s="16"/>
      <c r="F317" s="16"/>
      <c r="G317" s="16"/>
      <c r="H317" s="16"/>
    </row>
    <row r="318" spans="1:8" x14ac:dyDescent="0.25">
      <c r="A318" s="16"/>
      <c r="B318" s="16"/>
      <c r="C318" s="70"/>
      <c r="D318" s="16"/>
      <c r="E318" s="16"/>
      <c r="F318" s="16"/>
      <c r="G318" s="16"/>
      <c r="H318" s="16"/>
    </row>
    <row r="319" spans="1:8" x14ac:dyDescent="0.25">
      <c r="A319" s="16"/>
      <c r="B319" s="16"/>
      <c r="C319" s="70"/>
      <c r="D319" s="16"/>
      <c r="E319" s="16"/>
      <c r="F319" s="16"/>
      <c r="G319" s="16"/>
      <c r="H319" s="16"/>
    </row>
    <row r="320" spans="1:8" x14ac:dyDescent="0.25">
      <c r="A320" s="16"/>
      <c r="B320" s="16"/>
      <c r="C320" s="70"/>
      <c r="D320" s="16"/>
      <c r="E320" s="16"/>
      <c r="F320" s="16"/>
      <c r="G320" s="16"/>
      <c r="H320" s="16"/>
    </row>
    <row r="321" spans="1:8" x14ac:dyDescent="0.25">
      <c r="A321" s="16"/>
      <c r="B321" s="16"/>
      <c r="C321" s="70"/>
      <c r="D321" s="16"/>
      <c r="E321" s="16"/>
      <c r="F321" s="16"/>
      <c r="G321" s="16"/>
      <c r="H321" s="16"/>
    </row>
    <row r="322" spans="1:8" x14ac:dyDescent="0.25">
      <c r="A322" s="16"/>
      <c r="B322" s="16"/>
      <c r="C322" s="70"/>
      <c r="D322" s="16"/>
      <c r="E322" s="16"/>
      <c r="F322" s="16"/>
      <c r="G322" s="16"/>
      <c r="H322" s="16"/>
    </row>
    <row r="323" spans="1:8" x14ac:dyDescent="0.25">
      <c r="A323" s="16"/>
      <c r="B323" s="16"/>
      <c r="C323" s="70"/>
      <c r="D323" s="16"/>
      <c r="E323" s="16"/>
      <c r="F323" s="16"/>
      <c r="G323" s="16"/>
      <c r="H323" s="16"/>
    </row>
    <row r="324" spans="1:8" x14ac:dyDescent="0.25">
      <c r="A324" s="16"/>
      <c r="B324" s="16"/>
      <c r="C324" s="70"/>
      <c r="D324" s="16"/>
      <c r="E324" s="16"/>
      <c r="F324" s="16"/>
      <c r="G324" s="16"/>
      <c r="H324" s="16"/>
    </row>
    <row r="325" spans="1:8" x14ac:dyDescent="0.25">
      <c r="A325" s="16"/>
      <c r="B325" s="16"/>
      <c r="C325" s="70"/>
      <c r="D325" s="16"/>
      <c r="E325" s="16"/>
      <c r="F325" s="16"/>
      <c r="G325" s="16"/>
      <c r="H325" s="16"/>
    </row>
    <row r="326" spans="1:8" x14ac:dyDescent="0.25">
      <c r="A326" s="16"/>
      <c r="B326" s="16"/>
      <c r="C326" s="70"/>
      <c r="D326" s="16"/>
      <c r="E326" s="16"/>
      <c r="F326" s="16"/>
      <c r="G326" s="16"/>
      <c r="H326" s="16"/>
    </row>
    <row r="327" spans="1:8" x14ac:dyDescent="0.25">
      <c r="A327" s="16"/>
      <c r="B327" s="16"/>
      <c r="C327" s="70"/>
      <c r="D327" s="16"/>
      <c r="E327" s="16"/>
      <c r="F327" s="16"/>
      <c r="G327" s="16"/>
      <c r="H327" s="16"/>
    </row>
    <row r="328" spans="1:8" x14ac:dyDescent="0.25">
      <c r="A328" s="16"/>
      <c r="B328" s="16"/>
      <c r="C328" s="70"/>
      <c r="D328" s="16"/>
      <c r="E328" s="16"/>
      <c r="F328" s="16"/>
      <c r="G328" s="16"/>
      <c r="H328" s="16"/>
    </row>
    <row r="329" spans="1:8" x14ac:dyDescent="0.25">
      <c r="A329" s="16"/>
      <c r="B329" s="16"/>
      <c r="C329" s="70"/>
      <c r="D329" s="16"/>
      <c r="E329" s="16"/>
      <c r="F329" s="16"/>
      <c r="G329" s="16"/>
      <c r="H329" s="16"/>
    </row>
    <row r="330" spans="1:8" x14ac:dyDescent="0.25">
      <c r="A330" s="16"/>
      <c r="B330" s="16"/>
      <c r="C330" s="70"/>
      <c r="D330" s="16"/>
      <c r="E330" s="16"/>
      <c r="F330" s="16"/>
      <c r="G330" s="16"/>
      <c r="H330" s="16"/>
    </row>
    <row r="331" spans="1:8" x14ac:dyDescent="0.25">
      <c r="A331" s="16"/>
      <c r="B331" s="16"/>
      <c r="C331" s="70"/>
      <c r="D331" s="16"/>
      <c r="E331" s="16"/>
      <c r="F331" s="16"/>
      <c r="G331" s="16"/>
      <c r="H331" s="16"/>
    </row>
    <row r="332" spans="1:8" x14ac:dyDescent="0.25">
      <c r="A332" s="16"/>
      <c r="B332" s="16"/>
      <c r="C332" s="70"/>
      <c r="D332" s="16"/>
      <c r="E332" s="16"/>
      <c r="F332" s="16"/>
      <c r="G332" s="16"/>
      <c r="H332" s="16"/>
    </row>
    <row r="333" spans="1:8" x14ac:dyDescent="0.25">
      <c r="A333" s="16"/>
      <c r="B333" s="16"/>
      <c r="C333" s="70"/>
      <c r="D333" s="16"/>
      <c r="E333" s="16"/>
      <c r="F333" s="16"/>
      <c r="G333" s="16"/>
      <c r="H333" s="16"/>
    </row>
    <row r="334" spans="1:8" x14ac:dyDescent="0.25">
      <c r="A334" s="16"/>
      <c r="B334" s="16"/>
      <c r="C334" s="70"/>
      <c r="D334" s="16"/>
      <c r="E334" s="16"/>
      <c r="F334" s="16"/>
      <c r="G334" s="16"/>
      <c r="H334" s="16"/>
    </row>
    <row r="335" spans="1:8" x14ac:dyDescent="0.25">
      <c r="A335" s="16"/>
      <c r="B335" s="16"/>
      <c r="C335" s="70"/>
      <c r="D335" s="16"/>
      <c r="E335" s="16"/>
      <c r="F335" s="16"/>
      <c r="G335" s="16"/>
      <c r="H335" s="16"/>
    </row>
    <row r="336" spans="1:8" x14ac:dyDescent="0.25">
      <c r="A336" s="16"/>
      <c r="B336" s="16"/>
      <c r="C336" s="70"/>
      <c r="D336" s="16"/>
      <c r="E336" s="16"/>
      <c r="F336" s="16"/>
      <c r="G336" s="16"/>
      <c r="H336" s="16"/>
    </row>
    <row r="337" spans="1:8" x14ac:dyDescent="0.25">
      <c r="A337" s="16"/>
      <c r="B337" s="16"/>
      <c r="C337" s="70"/>
      <c r="D337" s="16"/>
      <c r="E337" s="16"/>
      <c r="F337" s="16"/>
      <c r="G337" s="16"/>
      <c r="H337" s="16"/>
    </row>
    <row r="338" spans="1:8" x14ac:dyDescent="0.25">
      <c r="A338" s="16"/>
      <c r="B338" s="16"/>
      <c r="C338" s="70"/>
      <c r="D338" s="16"/>
      <c r="E338" s="16"/>
      <c r="F338" s="16"/>
      <c r="G338" s="16"/>
      <c r="H338" s="16"/>
    </row>
    <row r="339" spans="1:8" x14ac:dyDescent="0.25">
      <c r="A339" s="16"/>
      <c r="B339" s="16"/>
      <c r="C339" s="70"/>
      <c r="D339" s="16"/>
      <c r="E339" s="16"/>
      <c r="F339" s="16"/>
      <c r="G339" s="16"/>
      <c r="H339" s="16"/>
    </row>
    <row r="340" spans="1:8" x14ac:dyDescent="0.25">
      <c r="A340" s="16"/>
      <c r="B340" s="16"/>
      <c r="C340" s="70"/>
      <c r="D340" s="16"/>
      <c r="E340" s="16"/>
      <c r="F340" s="16"/>
      <c r="G340" s="16"/>
      <c r="H340" s="16"/>
    </row>
    <row r="341" spans="1:8" x14ac:dyDescent="0.25">
      <c r="A341" s="16"/>
      <c r="B341" s="16"/>
      <c r="C341" s="70"/>
      <c r="D341" s="16"/>
      <c r="E341" s="16"/>
      <c r="F341" s="16"/>
      <c r="G341" s="16"/>
      <c r="H341" s="16"/>
    </row>
    <row r="342" spans="1:8" x14ac:dyDescent="0.25">
      <c r="A342" s="16"/>
      <c r="B342" s="16"/>
      <c r="C342" s="70"/>
      <c r="D342" s="16"/>
      <c r="E342" s="16"/>
      <c r="F342" s="16"/>
      <c r="G342" s="16"/>
      <c r="H342" s="16"/>
    </row>
    <row r="343" spans="1:8" x14ac:dyDescent="0.25">
      <c r="A343" s="16"/>
      <c r="B343" s="16"/>
      <c r="C343" s="70"/>
      <c r="D343" s="16"/>
      <c r="E343" s="16"/>
      <c r="F343" s="16"/>
      <c r="G343" s="16"/>
      <c r="H343" s="16"/>
    </row>
    <row r="344" spans="1:8" x14ac:dyDescent="0.25">
      <c r="A344" s="16"/>
      <c r="B344" s="16"/>
      <c r="C344" s="70"/>
      <c r="D344" s="16"/>
      <c r="E344" s="16"/>
      <c r="F344" s="16"/>
      <c r="G344" s="16"/>
      <c r="H344" s="16"/>
    </row>
    <row r="345" spans="1:8" x14ac:dyDescent="0.25">
      <c r="A345" s="16"/>
      <c r="B345" s="16"/>
      <c r="C345" s="70"/>
      <c r="D345" s="16"/>
      <c r="E345" s="16"/>
      <c r="F345" s="16"/>
      <c r="G345" s="16"/>
      <c r="H345" s="16"/>
    </row>
    <row r="346" spans="1:8" x14ac:dyDescent="0.25">
      <c r="A346" s="16"/>
      <c r="B346" s="16"/>
      <c r="C346" s="70"/>
      <c r="D346" s="16"/>
      <c r="E346" s="16"/>
      <c r="F346" s="16"/>
      <c r="G346" s="16"/>
      <c r="H346" s="16"/>
    </row>
    <row r="347" spans="1:8" x14ac:dyDescent="0.25">
      <c r="A347" s="16"/>
      <c r="B347" s="16"/>
      <c r="C347" s="70"/>
      <c r="D347" s="16"/>
      <c r="E347" s="16"/>
      <c r="F347" s="16"/>
      <c r="G347" s="16"/>
      <c r="H347" s="16"/>
    </row>
    <row r="348" spans="1:8" x14ac:dyDescent="0.25">
      <c r="A348" s="16"/>
      <c r="B348" s="16"/>
      <c r="C348" s="70"/>
      <c r="D348" s="16"/>
      <c r="E348" s="16"/>
      <c r="F348" s="16"/>
      <c r="G348" s="16"/>
      <c r="H348" s="16"/>
    </row>
    <row r="349" spans="1:8" x14ac:dyDescent="0.25">
      <c r="A349" s="16"/>
      <c r="B349" s="16"/>
      <c r="C349" s="70"/>
      <c r="D349" s="16"/>
      <c r="E349" s="16"/>
      <c r="F349" s="16"/>
      <c r="G349" s="16"/>
      <c r="H349" s="16"/>
    </row>
    <row r="350" spans="1:8" x14ac:dyDescent="0.25">
      <c r="A350" s="16"/>
      <c r="B350" s="16"/>
      <c r="C350" s="70"/>
      <c r="D350" s="16"/>
      <c r="E350" s="16"/>
      <c r="F350" s="16"/>
      <c r="G350" s="16"/>
      <c r="H350" s="16"/>
    </row>
    <row r="351" spans="1:8" x14ac:dyDescent="0.25">
      <c r="A351" s="16"/>
      <c r="B351" s="16"/>
      <c r="C351" s="70"/>
      <c r="D351" s="16"/>
      <c r="E351" s="16"/>
      <c r="F351" s="16"/>
      <c r="G351" s="16"/>
      <c r="H351" s="16"/>
    </row>
    <row r="352" spans="1:8" x14ac:dyDescent="0.25">
      <c r="A352" s="16"/>
      <c r="B352" s="16"/>
      <c r="C352" s="70"/>
      <c r="D352" s="16"/>
      <c r="E352" s="16"/>
      <c r="F352" s="16"/>
      <c r="G352" s="16"/>
      <c r="H352" s="16"/>
    </row>
    <row r="353" spans="1:8" x14ac:dyDescent="0.25">
      <c r="A353" s="16"/>
      <c r="B353" s="16"/>
      <c r="C353" s="70"/>
      <c r="D353" s="16"/>
      <c r="E353" s="16"/>
      <c r="F353" s="16"/>
      <c r="G353" s="16"/>
      <c r="H353" s="16"/>
    </row>
    <row r="354" spans="1:8" x14ac:dyDescent="0.25">
      <c r="A354" s="16"/>
      <c r="B354" s="16"/>
      <c r="C354" s="70"/>
      <c r="D354" s="16"/>
      <c r="E354" s="16"/>
      <c r="F354" s="16"/>
      <c r="G354" s="16"/>
      <c r="H354" s="16"/>
    </row>
    <row r="355" spans="1:8" x14ac:dyDescent="0.25">
      <c r="A355" s="16"/>
      <c r="B355" s="16"/>
      <c r="C355" s="70"/>
      <c r="D355" s="16"/>
      <c r="E355" s="16"/>
      <c r="F355" s="16"/>
      <c r="G355" s="16"/>
      <c r="H355" s="16"/>
    </row>
    <row r="356" spans="1:8" x14ac:dyDescent="0.25">
      <c r="A356" s="16"/>
      <c r="B356" s="16"/>
      <c r="C356" s="70"/>
      <c r="D356" s="16"/>
      <c r="E356" s="16"/>
      <c r="F356" s="16"/>
      <c r="G356" s="16"/>
      <c r="H356" s="16"/>
    </row>
    <row r="357" spans="1:8" x14ac:dyDescent="0.25">
      <c r="A357" s="16"/>
      <c r="B357" s="16"/>
      <c r="C357" s="70"/>
      <c r="D357" s="16"/>
      <c r="E357" s="16"/>
      <c r="F357" s="16"/>
      <c r="G357" s="16"/>
      <c r="H357" s="16"/>
    </row>
    <row r="358" spans="1:8" x14ac:dyDescent="0.25">
      <c r="A358" s="16"/>
      <c r="B358" s="16"/>
      <c r="C358" s="70"/>
      <c r="D358" s="16"/>
      <c r="E358" s="16"/>
      <c r="F358" s="16"/>
      <c r="G358" s="16"/>
      <c r="H358" s="16"/>
    </row>
    <row r="359" spans="1:8" x14ac:dyDescent="0.25">
      <c r="A359" s="16"/>
      <c r="B359" s="16"/>
      <c r="C359" s="70"/>
      <c r="D359" s="16"/>
      <c r="E359" s="16"/>
      <c r="F359" s="16"/>
      <c r="G359" s="16"/>
      <c r="H359" s="16"/>
    </row>
    <row r="360" spans="1:8" x14ac:dyDescent="0.25">
      <c r="A360" s="16"/>
      <c r="B360" s="16"/>
      <c r="C360" s="70"/>
      <c r="D360" s="16"/>
      <c r="E360" s="16"/>
      <c r="F360" s="16"/>
      <c r="G360" s="16"/>
      <c r="H360" s="16"/>
    </row>
    <row r="361" spans="1:8" x14ac:dyDescent="0.25">
      <c r="A361" s="16"/>
      <c r="B361" s="16"/>
      <c r="C361" s="70"/>
      <c r="D361" s="16"/>
      <c r="E361" s="16"/>
      <c r="F361" s="16"/>
      <c r="G361" s="16"/>
      <c r="H361" s="16"/>
    </row>
    <row r="362" spans="1:8" x14ac:dyDescent="0.25">
      <c r="A362" s="16"/>
      <c r="B362" s="16"/>
      <c r="C362" s="70"/>
      <c r="D362" s="16"/>
      <c r="E362" s="16"/>
      <c r="F362" s="16"/>
      <c r="G362" s="16"/>
      <c r="H362" s="16"/>
    </row>
    <row r="363" spans="1:8" x14ac:dyDescent="0.25">
      <c r="A363" s="16"/>
      <c r="B363" s="16"/>
      <c r="C363" s="70"/>
      <c r="D363" s="16"/>
      <c r="E363" s="16"/>
      <c r="F363" s="16"/>
      <c r="G363" s="16"/>
      <c r="H363" s="16"/>
    </row>
    <row r="364" spans="1:8" x14ac:dyDescent="0.25">
      <c r="A364" s="16"/>
      <c r="B364" s="16"/>
      <c r="C364" s="70"/>
      <c r="D364" s="16"/>
      <c r="E364" s="16"/>
      <c r="F364" s="16"/>
      <c r="G364" s="16"/>
      <c r="H364" s="16"/>
    </row>
    <row r="365" spans="1:8" x14ac:dyDescent="0.25">
      <c r="A365" s="16"/>
      <c r="B365" s="16"/>
      <c r="C365" s="70"/>
      <c r="D365" s="16"/>
      <c r="E365" s="16"/>
      <c r="F365" s="16"/>
      <c r="G365" s="16"/>
      <c r="H365" s="16"/>
    </row>
    <row r="366" spans="1:8" x14ac:dyDescent="0.25">
      <c r="A366" s="16"/>
      <c r="B366" s="16"/>
      <c r="C366" s="70"/>
      <c r="D366" s="16"/>
      <c r="E366" s="16"/>
      <c r="F366" s="16"/>
      <c r="G366" s="16"/>
      <c r="H366" s="16"/>
    </row>
    <row r="367" spans="1:8" x14ac:dyDescent="0.25">
      <c r="A367" s="16"/>
      <c r="B367" s="16"/>
      <c r="C367" s="70"/>
      <c r="D367" s="16"/>
      <c r="E367" s="16"/>
      <c r="F367" s="16"/>
      <c r="G367" s="16"/>
      <c r="H367" s="16"/>
    </row>
    <row r="368" spans="1:8" x14ac:dyDescent="0.25">
      <c r="A368" s="16"/>
      <c r="B368" s="16"/>
      <c r="C368" s="70"/>
      <c r="D368" s="16"/>
      <c r="E368" s="16"/>
      <c r="F368" s="16"/>
      <c r="G368" s="16"/>
      <c r="H368" s="16"/>
    </row>
    <row r="369" spans="1:8" x14ac:dyDescent="0.25">
      <c r="A369" s="16"/>
      <c r="B369" s="16"/>
      <c r="C369" s="70"/>
      <c r="D369" s="16"/>
      <c r="E369" s="16"/>
      <c r="F369" s="16"/>
      <c r="G369" s="16"/>
      <c r="H369" s="16"/>
    </row>
    <row r="370" spans="1:8" x14ac:dyDescent="0.25">
      <c r="A370" s="16"/>
      <c r="B370" s="16"/>
      <c r="C370" s="70"/>
      <c r="D370" s="16"/>
      <c r="E370" s="16"/>
      <c r="F370" s="16"/>
      <c r="G370" s="16"/>
      <c r="H370" s="16"/>
    </row>
  </sheetData>
  <mergeCells count="1">
    <mergeCell ref="L1:S1"/>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F401E-1D52-4ABB-A31F-091F335DC0B7}">
  <sheetPr>
    <tabColor rgb="FFFF0000"/>
  </sheetPr>
  <dimension ref="A1:P27"/>
  <sheetViews>
    <sheetView tabSelected="1" workbookViewId="0">
      <selection activeCell="F2" sqref="F2"/>
    </sheetView>
  </sheetViews>
  <sheetFormatPr defaultRowHeight="15" x14ac:dyDescent="0.25"/>
  <cols>
    <col min="1" max="1" width="10.85546875" customWidth="1"/>
    <col min="2" max="2" width="13.7109375" customWidth="1"/>
    <col min="3" max="3" width="13" customWidth="1"/>
    <col min="4" max="4" width="15.42578125" customWidth="1"/>
    <col min="5" max="5" width="17.140625" customWidth="1"/>
    <col min="6" max="6" width="13.5703125" customWidth="1"/>
    <col min="8" max="9" width="0" hidden="1" customWidth="1"/>
  </cols>
  <sheetData>
    <row r="1" spans="1:12" ht="23.25" x14ac:dyDescent="0.25">
      <c r="A1" s="76" t="s">
        <v>9</v>
      </c>
      <c r="B1" s="116">
        <f ca="1">TODAY()</f>
        <v>44126</v>
      </c>
      <c r="C1" s="116"/>
      <c r="D1" s="116"/>
      <c r="E1" s="116"/>
      <c r="F1" s="116"/>
    </row>
    <row r="2" spans="1:12" ht="23.25" x14ac:dyDescent="0.25">
      <c r="A2" s="76" t="s">
        <v>10</v>
      </c>
      <c r="B2" s="77"/>
      <c r="C2" s="77"/>
      <c r="D2" s="77"/>
      <c r="E2" s="78"/>
      <c r="F2" s="88">
        <v>3.125E-2</v>
      </c>
    </row>
    <row r="3" spans="1:12" ht="23.25" x14ac:dyDescent="0.25">
      <c r="A3" s="79" t="s">
        <v>11</v>
      </c>
      <c r="B3" s="80" t="str">
        <f>VLOOKUP(F2,Blad1!A2:K102,2)&amp;VLOOKUP(F2,Blad1!A2:K102,3)</f>
        <v>C9</v>
      </c>
      <c r="C3" s="117"/>
      <c r="D3" s="117"/>
      <c r="E3" s="117"/>
      <c r="F3" s="118"/>
      <c r="G3" s="16"/>
      <c r="H3" s="16"/>
      <c r="I3" s="16"/>
      <c r="J3" s="16"/>
      <c r="K3" s="16"/>
      <c r="L3" s="16"/>
    </row>
    <row r="4" spans="1:12" ht="21" x14ac:dyDescent="0.25">
      <c r="A4" s="159" t="s">
        <v>72</v>
      </c>
      <c r="B4" s="160"/>
      <c r="C4" s="161"/>
      <c r="D4" s="162" t="s">
        <v>71</v>
      </c>
      <c r="E4" s="163"/>
      <c r="F4" s="164"/>
      <c r="G4" s="16"/>
      <c r="H4" s="16"/>
      <c r="I4" s="16"/>
      <c r="J4" s="16"/>
      <c r="K4" s="16"/>
      <c r="L4" s="16"/>
    </row>
    <row r="5" spans="1:12" ht="21" x14ac:dyDescent="0.25">
      <c r="A5" s="81" t="s">
        <v>4</v>
      </c>
      <c r="B5" s="82" t="s">
        <v>12</v>
      </c>
      <c r="C5" s="82" t="s">
        <v>13</v>
      </c>
      <c r="D5" s="119" t="s">
        <v>59</v>
      </c>
      <c r="E5" s="119"/>
      <c r="F5" s="119"/>
    </row>
    <row r="6" spans="1:12" ht="21" x14ac:dyDescent="0.25">
      <c r="A6" s="112">
        <v>200</v>
      </c>
      <c r="B6" s="84">
        <f>VLOOKUP($F$2,Blad1!$A$2:$K$102,4)</f>
        <v>5.7286892758936754E-4</v>
      </c>
      <c r="C6" s="84">
        <f>VLOOKUP($F$2,Blad1!$A$105:$K$164,4)</f>
        <v>5.2083333333333333E-4</v>
      </c>
      <c r="D6" s="82" t="s">
        <v>56</v>
      </c>
      <c r="E6" s="82" t="s">
        <v>57</v>
      </c>
      <c r="F6" s="82" t="s">
        <v>58</v>
      </c>
      <c r="G6" s="16"/>
    </row>
    <row r="7" spans="1:12" ht="21" x14ac:dyDescent="0.25">
      <c r="A7" s="112">
        <v>300</v>
      </c>
      <c r="B7" s="84">
        <f>VLOOKUP($F$2,Blad1!$A$2:$K$102,5)</f>
        <v>8.6805555555555551E-4</v>
      </c>
      <c r="C7" s="84">
        <f>VLOOKUP($F$2,Blad1!$A$105:$K$164,5)</f>
        <v>7.8320802005012538E-4</v>
      </c>
      <c r="D7" s="83" t="s">
        <v>14</v>
      </c>
      <c r="E7" s="84">
        <f>VLOOKUP($F$2,Blad1!$A$2:$S$102,13)</f>
        <v>4.5208333333333333E-3</v>
      </c>
      <c r="F7" s="84">
        <f>VLOOKUP($F$2,Blad1!$A$2:$S$102,14)</f>
        <v>4.1979166666666666E-3</v>
      </c>
      <c r="G7" s="16"/>
    </row>
    <row r="8" spans="1:12" ht="21" x14ac:dyDescent="0.25">
      <c r="A8" s="112">
        <v>400</v>
      </c>
      <c r="B8" s="84">
        <f>VLOOKUP($F$2,Blad1!$A$2:$K$102,6)</f>
        <v>1.1850587789154342E-3</v>
      </c>
      <c r="C8" s="84">
        <f>VLOOKUP($F$2,Blad1!$A$105:$K$164,6)</f>
        <v>1.0521885521885522E-3</v>
      </c>
      <c r="D8" s="83" t="s">
        <v>15</v>
      </c>
      <c r="E8" s="84">
        <f>VLOOKUP($F$2,Blad1!$A$2:$S$102,14)</f>
        <v>4.1979166666666666E-3</v>
      </c>
      <c r="F8" s="84">
        <f>VLOOKUP($F$2,Blad1!$A$2:$S$102,15)</f>
        <v>3.875E-3</v>
      </c>
      <c r="G8" s="16"/>
    </row>
    <row r="9" spans="1:12" ht="21" x14ac:dyDescent="0.25">
      <c r="A9" s="112">
        <v>500</v>
      </c>
      <c r="B9" s="84">
        <f>VLOOKUP($F$2,Blad1!$A$2:$K$102,7)</f>
        <v>1.502403846153846E-3</v>
      </c>
      <c r="C9" s="84">
        <f>VLOOKUP($F$2,Blad1!$A$105:$K$164,7)</f>
        <v>1.3275276125743415E-3</v>
      </c>
      <c r="D9" s="83" t="s">
        <v>16</v>
      </c>
      <c r="E9" s="84">
        <f>VLOOKUP($F$2,Blad1!$A$2:$S$102,15)</f>
        <v>3.875E-3</v>
      </c>
      <c r="F9" s="84">
        <f>VLOOKUP($F$2,Blad1!$A$2:$S$102,16)</f>
        <v>3.7135416666666662E-3</v>
      </c>
      <c r="G9" s="16"/>
    </row>
    <row r="10" spans="1:12" ht="21" x14ac:dyDescent="0.25">
      <c r="A10" s="112">
        <v>600</v>
      </c>
      <c r="B10" s="84">
        <f>VLOOKUP($F$2,Blad1!$A$2:$K$102,8)</f>
        <v>1.816860465116279E-3</v>
      </c>
      <c r="C10" s="84">
        <f>VLOOKUP($F$2,Blad1!$A$105:$K$164,8)</f>
        <v>1.609165808444902E-3</v>
      </c>
      <c r="D10" s="83" t="s">
        <v>17</v>
      </c>
      <c r="E10" s="84">
        <f>VLOOKUP($F$2,Blad1!$A$2:$S$102,16)</f>
        <v>3.7135416666666662E-3</v>
      </c>
      <c r="F10" s="84">
        <f>VLOOKUP($F$2,Blad1!$A$2:$S$102,17)</f>
        <v>3.5520833333333337E-3</v>
      </c>
      <c r="G10" s="16"/>
    </row>
    <row r="11" spans="1:12" ht="21" x14ac:dyDescent="0.25">
      <c r="A11" s="112">
        <v>800</v>
      </c>
      <c r="B11" s="84">
        <f>VLOOKUP($F$2,Blad1!$A$2:$K$102,9)</f>
        <v>2.48015873015873E-3</v>
      </c>
      <c r="C11" s="84">
        <f>VLOOKUP($F$2,Blad1!$A$105:$K$164,9)</f>
        <v>2.2163120567375888E-3</v>
      </c>
      <c r="D11" s="83" t="s">
        <v>18</v>
      </c>
      <c r="E11" s="84">
        <f>VLOOKUP($F$2,Blad1!$A$2:$S$102,17)</f>
        <v>3.5520833333333337E-3</v>
      </c>
      <c r="F11" s="84">
        <f>VLOOKUP($F$2,Blad1!$A$2:$S$102,18)</f>
        <v>3.390625E-3</v>
      </c>
      <c r="G11" s="16"/>
    </row>
    <row r="12" spans="1:12" ht="20.25" customHeight="1" x14ac:dyDescent="0.25">
      <c r="A12" s="112">
        <v>1000</v>
      </c>
      <c r="B12" s="90">
        <f>VLOOKUP($F$2,Blad1!$A$2:$K$102,10)</f>
        <v>3.1250000000000002E-3</v>
      </c>
      <c r="C12" s="85">
        <f>VLOOKUP($F$2,Blad1!$A$105:$K$164,10)</f>
        <v>2.8306159420289859E-3</v>
      </c>
      <c r="D12" s="86" t="s">
        <v>19</v>
      </c>
      <c r="E12" s="87">
        <f>VLOOKUP($F$2,Blad1!$A$2:$S$102,18)</f>
        <v>3.390625E-3</v>
      </c>
      <c r="F12" s="91">
        <f>VLOOKUP($F$2,Blad1!$A$2:$S$102,19)</f>
        <v>3.2291666666666666E-3</v>
      </c>
      <c r="G12" s="16"/>
    </row>
    <row r="13" spans="1:12" ht="26.25" customHeight="1" x14ac:dyDescent="0.25">
      <c r="A13" s="112">
        <v>1200</v>
      </c>
      <c r="B13" s="84">
        <f>VLOOKUP($F$2,Blad1!$A$2:$K$102,11)</f>
        <v>3.7787182587666265E-3</v>
      </c>
      <c r="C13" s="84">
        <f>VLOOKUP($F$2,Blad1!$A$105:$K$164,11)</f>
        <v>3.453038674033149E-3</v>
      </c>
      <c r="D13" s="108" t="s">
        <v>55</v>
      </c>
      <c r="E13" s="83" t="s">
        <v>60</v>
      </c>
      <c r="F13" s="109">
        <f>VLOOKUP($F$2,Blad1!$A$2:$S$102,19)</f>
        <v>3.2291666666666666E-3</v>
      </c>
    </row>
    <row r="14" spans="1:12" ht="171.75" customHeight="1" x14ac:dyDescent="0.25">
      <c r="A14" s="120" t="s">
        <v>63</v>
      </c>
      <c r="B14" s="120"/>
      <c r="C14" s="120"/>
      <c r="D14" s="120"/>
      <c r="E14" s="120"/>
      <c r="F14" s="120"/>
    </row>
    <row r="15" spans="1:12" ht="37.5" customHeight="1" x14ac:dyDescent="0.25">
      <c r="A15" s="120" t="s">
        <v>64</v>
      </c>
      <c r="B15" s="120"/>
      <c r="C15" s="120"/>
      <c r="D15" s="120"/>
      <c r="E15" s="120"/>
      <c r="F15" s="120"/>
    </row>
    <row r="16" spans="1:12" ht="13.5" customHeight="1" x14ac:dyDescent="0.25">
      <c r="A16" s="110"/>
      <c r="B16" s="110"/>
      <c r="C16" s="110"/>
      <c r="D16" s="110"/>
      <c r="E16" s="110"/>
      <c r="F16" s="110"/>
    </row>
    <row r="17" spans="1:16" ht="20.25" customHeight="1" x14ac:dyDescent="0.25">
      <c r="A17" s="154" t="s">
        <v>70</v>
      </c>
      <c r="B17" s="154"/>
      <c r="C17" s="154"/>
      <c r="D17" s="154"/>
      <c r="E17" s="154"/>
      <c r="F17" s="110"/>
    </row>
    <row r="18" spans="1:16" ht="21" x14ac:dyDescent="0.35">
      <c r="A18" s="156" t="s">
        <v>4</v>
      </c>
      <c r="B18" s="157" t="s">
        <v>20</v>
      </c>
      <c r="C18" s="158"/>
      <c r="D18" s="157" t="s">
        <v>27</v>
      </c>
      <c r="E18" s="158"/>
    </row>
    <row r="19" spans="1:16" ht="24.75" customHeight="1" x14ac:dyDescent="0.25">
      <c r="A19" s="119"/>
      <c r="B19" s="112" t="s">
        <v>67</v>
      </c>
      <c r="C19" s="112" t="s">
        <v>66</v>
      </c>
      <c r="D19" s="112" t="s">
        <v>67</v>
      </c>
      <c r="E19" s="112" t="s">
        <v>66</v>
      </c>
      <c r="H19" s="112" t="s">
        <v>68</v>
      </c>
      <c r="I19" s="112" t="s">
        <v>69</v>
      </c>
    </row>
    <row r="20" spans="1:16" ht="21" x14ac:dyDescent="0.25">
      <c r="A20" s="112">
        <v>200</v>
      </c>
      <c r="B20" s="113">
        <f>($A20/1000)/(H20/3600)</f>
        <v>14.546666666666667</v>
      </c>
      <c r="C20" s="84">
        <f>(60/B20)/1440</f>
        <v>2.8643446379468373E-3</v>
      </c>
      <c r="D20" s="113">
        <f>($A20/1000)/(I20/3600)</f>
        <v>16</v>
      </c>
      <c r="E20" s="84">
        <f>(60/D20)/1440</f>
        <v>2.6041666666666665E-3</v>
      </c>
      <c r="H20" s="111">
        <f>B6*86400</f>
        <v>49.495875343721359</v>
      </c>
      <c r="I20" s="111">
        <f>C6*86400</f>
        <v>45</v>
      </c>
    </row>
    <row r="21" spans="1:16" ht="21" x14ac:dyDescent="0.25">
      <c r="A21" s="112">
        <v>300</v>
      </c>
      <c r="B21" s="113">
        <f>($A21/1000)/(H21/3600)</f>
        <v>14.4</v>
      </c>
      <c r="C21" s="84">
        <f t="shared" ref="C21:C27" si="0">(60/B21)/1440</f>
        <v>2.8935185185185188E-3</v>
      </c>
      <c r="D21" s="113">
        <f t="shared" ref="D21:D27" si="1">($A21/1000)/(I21/3600)</f>
        <v>15.959999999999997</v>
      </c>
      <c r="E21" s="84">
        <f t="shared" ref="E21:E27" si="2">(60/D21)/1440</f>
        <v>2.6106934001670847E-3</v>
      </c>
      <c r="H21" s="111">
        <f>B7*86400</f>
        <v>75</v>
      </c>
      <c r="I21" s="111">
        <f>C7*86400</f>
        <v>67.669172932330838</v>
      </c>
    </row>
    <row r="22" spans="1:16" ht="21" x14ac:dyDescent="0.25">
      <c r="A22" s="112">
        <v>400</v>
      </c>
      <c r="B22" s="113">
        <f>($A22/1000)/(H22/3600)</f>
        <v>14.064000000000002</v>
      </c>
      <c r="C22" s="84">
        <f t="shared" si="0"/>
        <v>2.962646947288585E-3</v>
      </c>
      <c r="D22" s="113">
        <f t="shared" si="1"/>
        <v>15.840000000000002</v>
      </c>
      <c r="E22" s="84">
        <f t="shared" si="2"/>
        <v>2.6304713804713802E-3</v>
      </c>
      <c r="H22" s="111">
        <f>B8*86400</f>
        <v>102.38907849829351</v>
      </c>
      <c r="I22" s="111">
        <f>C8*86400</f>
        <v>90.909090909090907</v>
      </c>
      <c r="P22" s="155"/>
    </row>
    <row r="23" spans="1:16" ht="21" x14ac:dyDescent="0.25">
      <c r="A23" s="112">
        <v>500</v>
      </c>
      <c r="B23" s="113">
        <f>($A23/1000)/(H23/3600)</f>
        <v>13.866666666666667</v>
      </c>
      <c r="C23" s="84">
        <f t="shared" si="0"/>
        <v>3.004807692307692E-3</v>
      </c>
      <c r="D23" s="113">
        <f t="shared" si="1"/>
        <v>15.693333333333333</v>
      </c>
      <c r="E23" s="84">
        <f t="shared" si="2"/>
        <v>2.655055225148683E-3</v>
      </c>
      <c r="H23" s="111">
        <f>B9*86400</f>
        <v>129.80769230769229</v>
      </c>
      <c r="I23" s="111">
        <f>C9*86400</f>
        <v>114.69838572642311</v>
      </c>
    </row>
    <row r="24" spans="1:16" ht="21" x14ac:dyDescent="0.25">
      <c r="A24" s="112">
        <v>600</v>
      </c>
      <c r="B24" s="113">
        <f>($A24/1000)/(H24/3600)</f>
        <v>13.76</v>
      </c>
      <c r="C24" s="84">
        <f t="shared" si="0"/>
        <v>3.0281007751937982E-3</v>
      </c>
      <c r="D24" s="113">
        <f t="shared" si="1"/>
        <v>15.535999999999998</v>
      </c>
      <c r="E24" s="84">
        <f t="shared" si="2"/>
        <v>2.6819430140748372E-3</v>
      </c>
      <c r="H24" s="111">
        <f>B10*86400</f>
        <v>156.97674418604652</v>
      </c>
      <c r="I24" s="111">
        <f>C10*86400</f>
        <v>139.03192584963955</v>
      </c>
    </row>
    <row r="25" spans="1:16" ht="21" x14ac:dyDescent="0.25">
      <c r="A25" s="112">
        <v>800</v>
      </c>
      <c r="B25" s="113">
        <f>($A25/1000)/(H25/3600)</f>
        <v>13.440000000000001</v>
      </c>
      <c r="C25" s="84">
        <f t="shared" si="0"/>
        <v>3.1001984126984121E-3</v>
      </c>
      <c r="D25" s="113">
        <f t="shared" si="1"/>
        <v>15.040000000000001</v>
      </c>
      <c r="E25" s="84">
        <f t="shared" si="2"/>
        <v>2.7703900709219855E-3</v>
      </c>
      <c r="H25" s="111">
        <f>B11*86400</f>
        <v>214.28571428571428</v>
      </c>
      <c r="I25" s="111">
        <f>C11*86400</f>
        <v>191.48936170212767</v>
      </c>
    </row>
    <row r="26" spans="1:16" ht="21" x14ac:dyDescent="0.25">
      <c r="A26" s="112">
        <v>1000</v>
      </c>
      <c r="B26" s="113">
        <f>($A26/1000)/(H26/3600)</f>
        <v>13.333333333333334</v>
      </c>
      <c r="C26" s="84">
        <f t="shared" si="0"/>
        <v>3.1250000000000002E-3</v>
      </c>
      <c r="D26" s="113">
        <f t="shared" si="1"/>
        <v>14.719999999999997</v>
      </c>
      <c r="E26" s="84">
        <f t="shared" si="2"/>
        <v>2.8306159420289864E-3</v>
      </c>
      <c r="H26" s="111">
        <f>B12*86400</f>
        <v>270</v>
      </c>
      <c r="I26" s="111">
        <f>C12*86400</f>
        <v>244.56521739130437</v>
      </c>
    </row>
    <row r="27" spans="1:16" ht="21" x14ac:dyDescent="0.25">
      <c r="A27" s="112">
        <v>1200</v>
      </c>
      <c r="B27" s="113">
        <f>($A27/1000)/(H27/3600)</f>
        <v>13.231999999999999</v>
      </c>
      <c r="C27" s="84">
        <f t="shared" si="0"/>
        <v>3.1489318823055223E-3</v>
      </c>
      <c r="D27" s="113">
        <f t="shared" si="1"/>
        <v>14.479999999999997</v>
      </c>
      <c r="E27" s="84">
        <f t="shared" si="2"/>
        <v>2.8775322283609585E-3</v>
      </c>
      <c r="H27" s="111">
        <f>B13*86400</f>
        <v>326.48125755743655</v>
      </c>
      <c r="I27" s="111">
        <f>C13*86400</f>
        <v>298.3425414364641</v>
      </c>
    </row>
  </sheetData>
  <sheetProtection algorithmName="SHA-512" hashValue="zK/1XfBUrEREDyHDgBvkV0y38G6AsKQBCd4kHrtEGNf9RjT1XOotMd+luRiuLXMgsmK22ExZOWl26MJrOqburA==" saltValue="YoUoIFcgvBwA7FU4pQYQyg==" spinCount="100000" sheet="1" objects="1" scenarios="1" selectLockedCells="1"/>
  <mergeCells count="11">
    <mergeCell ref="B18:C18"/>
    <mergeCell ref="D18:E18"/>
    <mergeCell ref="A17:E17"/>
    <mergeCell ref="A18:A19"/>
    <mergeCell ref="D4:F4"/>
    <mergeCell ref="A4:C4"/>
    <mergeCell ref="B1:F1"/>
    <mergeCell ref="C3:F3"/>
    <mergeCell ref="D5:F5"/>
    <mergeCell ref="A14:F14"/>
    <mergeCell ref="A15:F15"/>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xWindow="656" yWindow="260" count="1">
        <x14:dataValidation type="list" allowBlank="1" showInputMessage="1" showErrorMessage="1" promptTitle="Beste 10K-tijd" prompt="Gebruik de pijltjes of de schuif en kies de tijd die het dichtsbij je prestatie komt." xr:uid="{6698A8FA-4672-4E6A-BCF9-189A3F85B64E}">
          <x14:formula1>
            <xm:f>Blad1!$A$3:$A$102</xm:f>
          </x14:formula1>
          <xm:sqref>F2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14EFD-3C5B-4EDB-8E2F-B607C7C06956}">
  <sheetPr>
    <tabColor theme="5" tint="-0.249977111117893"/>
  </sheetPr>
  <dimension ref="A1:Z56"/>
  <sheetViews>
    <sheetView topLeftCell="A3" zoomScaleNormal="100" workbookViewId="0">
      <selection activeCell="C3" sqref="C3:D3"/>
    </sheetView>
  </sheetViews>
  <sheetFormatPr defaultRowHeight="15" x14ac:dyDescent="0.25"/>
  <cols>
    <col min="1" max="1" width="20.140625" bestFit="1" customWidth="1"/>
    <col min="2" max="8" width="7.7109375" style="3" bestFit="1" customWidth="1"/>
    <col min="9" max="9" width="2" customWidth="1"/>
    <col min="10" max="10" width="14.140625" bestFit="1" customWidth="1"/>
    <col min="11" max="17" width="11.5703125" style="3" customWidth="1"/>
    <col min="18" max="18" width="1.85546875" customWidth="1"/>
    <col min="19" max="19" width="7.5703125" bestFit="1" customWidth="1"/>
    <col min="20" max="26" width="9.28515625" style="3" customWidth="1"/>
  </cols>
  <sheetData>
    <row r="1" spans="1:26" ht="23.25" x14ac:dyDescent="0.35">
      <c r="A1" s="121" t="s">
        <v>5</v>
      </c>
      <c r="B1" s="121"/>
      <c r="C1" s="121"/>
      <c r="D1" s="121"/>
      <c r="E1" s="121"/>
      <c r="F1" s="121"/>
      <c r="G1" s="121"/>
      <c r="H1" s="121"/>
    </row>
    <row r="2" spans="1:26" ht="15.75" thickBot="1" x14ac:dyDescent="0.3">
      <c r="A2" s="128" t="s">
        <v>65</v>
      </c>
      <c r="B2" s="128"/>
      <c r="C2" s="128"/>
      <c r="D2" s="128"/>
      <c r="E2" s="128"/>
      <c r="F2" s="128"/>
      <c r="G2" s="128"/>
      <c r="H2" s="128"/>
    </row>
    <row r="3" spans="1:26" ht="19.5" thickBot="1" x14ac:dyDescent="0.35">
      <c r="A3" s="123" t="s">
        <v>0</v>
      </c>
      <c r="B3" s="124"/>
      <c r="C3" s="126">
        <v>1.6782407407407406E-3</v>
      </c>
      <c r="D3" s="127"/>
      <c r="E3" s="107"/>
      <c r="F3" s="107"/>
      <c r="G3" s="107"/>
      <c r="H3" s="107"/>
      <c r="J3" s="89"/>
      <c r="K3" s="89"/>
      <c r="L3" s="89"/>
      <c r="M3" s="89"/>
      <c r="N3" s="89"/>
      <c r="O3" s="89"/>
      <c r="P3" s="89"/>
      <c r="Q3" s="89"/>
      <c r="S3" s="89"/>
      <c r="T3" s="89"/>
      <c r="U3" s="89"/>
      <c r="V3" s="89"/>
      <c r="W3" s="89"/>
      <c r="X3" s="89"/>
      <c r="Y3" s="89"/>
      <c r="Z3" s="89"/>
    </row>
    <row r="4" spans="1:26" ht="19.5" thickBot="1" x14ac:dyDescent="0.35">
      <c r="A4" s="123" t="s">
        <v>61</v>
      </c>
      <c r="B4" s="124"/>
      <c r="C4" s="126">
        <v>3.472222222222222E-3</v>
      </c>
      <c r="D4" s="127"/>
      <c r="E4" s="107"/>
      <c r="F4" s="107"/>
      <c r="G4" s="107"/>
      <c r="H4" s="107"/>
      <c r="J4" s="89"/>
      <c r="K4" s="89"/>
      <c r="L4" s="89"/>
      <c r="M4" s="89"/>
      <c r="N4" s="89"/>
      <c r="O4" s="89"/>
      <c r="P4" s="89"/>
      <c r="Q4" s="89"/>
      <c r="S4" s="89"/>
      <c r="T4" s="89"/>
      <c r="U4" s="89"/>
      <c r="V4" s="89"/>
      <c r="W4" s="89"/>
      <c r="X4" s="89"/>
      <c r="Y4" s="89"/>
      <c r="Z4" s="89"/>
    </row>
    <row r="5" spans="1:26" ht="19.5" thickBot="1" x14ac:dyDescent="0.35">
      <c r="A5" s="124" t="s">
        <v>62</v>
      </c>
      <c r="B5" s="125"/>
      <c r="C5" s="126">
        <v>7.6388888888888886E-3</v>
      </c>
      <c r="D5" s="127"/>
      <c r="E5" s="107"/>
      <c r="F5" s="107"/>
      <c r="G5" s="107"/>
      <c r="H5" s="107"/>
      <c r="J5" s="89"/>
      <c r="K5" s="89"/>
      <c r="L5" s="89"/>
      <c r="M5" s="89"/>
      <c r="N5" s="89"/>
      <c r="O5" s="89"/>
      <c r="P5" s="89"/>
      <c r="Q5" s="89"/>
      <c r="S5" s="89"/>
      <c r="T5" s="89"/>
      <c r="U5" s="89"/>
      <c r="V5" s="89"/>
      <c r="W5" s="89"/>
      <c r="X5" s="89"/>
      <c r="Y5" s="89"/>
      <c r="Z5" s="89"/>
    </row>
    <row r="6" spans="1:26" ht="18.75" x14ac:dyDescent="0.3">
      <c r="A6" s="100"/>
      <c r="B6" s="100"/>
      <c r="C6" s="103"/>
      <c r="D6" s="103"/>
      <c r="E6" s="107"/>
      <c r="F6" s="107"/>
      <c r="G6" s="107"/>
      <c r="H6" s="107"/>
      <c r="J6" s="89"/>
      <c r="K6" s="89"/>
      <c r="L6" s="89"/>
      <c r="M6" s="89"/>
      <c r="N6" s="89"/>
      <c r="O6" s="89"/>
      <c r="P6" s="89"/>
      <c r="Q6" s="89"/>
      <c r="S6" s="89"/>
      <c r="T6" s="89"/>
      <c r="U6" s="89"/>
      <c r="V6" s="89"/>
      <c r="W6" s="89"/>
      <c r="X6" s="89"/>
      <c r="Y6" s="89"/>
      <c r="Z6" s="89"/>
    </row>
    <row r="7" spans="1:26" ht="18.75" x14ac:dyDescent="0.3">
      <c r="A7" s="122" t="s">
        <v>6</v>
      </c>
      <c r="B7" s="122"/>
      <c r="C7" s="122"/>
      <c r="D7" s="122"/>
      <c r="E7" s="122"/>
      <c r="F7" s="122"/>
      <c r="G7" s="122"/>
      <c r="H7" s="122"/>
      <c r="J7" s="89"/>
      <c r="K7" s="89"/>
      <c r="L7" s="89"/>
      <c r="M7" s="89"/>
      <c r="N7" s="89"/>
      <c r="O7" s="89"/>
      <c r="P7" s="89"/>
      <c r="Q7" s="89"/>
      <c r="S7" s="89"/>
      <c r="T7" s="89"/>
      <c r="U7" s="89"/>
      <c r="V7" s="89"/>
      <c r="W7" s="89"/>
      <c r="X7" s="89"/>
      <c r="Y7" s="89"/>
      <c r="Z7" s="89"/>
    </row>
    <row r="8" spans="1:26" ht="18.75" x14ac:dyDescent="0.3">
      <c r="A8" s="101" t="s">
        <v>1</v>
      </c>
      <c r="B8" s="102">
        <v>0.85</v>
      </c>
      <c r="C8" s="102">
        <v>0.9</v>
      </c>
      <c r="D8" s="102">
        <v>0.95</v>
      </c>
      <c r="E8" s="102">
        <v>1</v>
      </c>
      <c r="F8" s="102">
        <v>1.05</v>
      </c>
      <c r="G8" s="102">
        <v>1.1000000000000001</v>
      </c>
      <c r="H8" s="102">
        <v>1.1499999999999999</v>
      </c>
      <c r="I8" s="1"/>
      <c r="R8" s="1"/>
    </row>
    <row r="9" spans="1:26" ht="18.75" x14ac:dyDescent="0.3">
      <c r="A9" s="101" t="s">
        <v>3</v>
      </c>
      <c r="B9" s="96">
        <f>115%*C3</f>
        <v>1.9299768518518516E-3</v>
      </c>
      <c r="C9" s="96">
        <f>110%*C3</f>
        <v>1.8460648148148147E-3</v>
      </c>
      <c r="D9" s="96">
        <f>105%*C3</f>
        <v>1.7621527777777776E-3</v>
      </c>
      <c r="E9" s="96">
        <f>C3</f>
        <v>1.6782407407407406E-3</v>
      </c>
      <c r="F9" s="96">
        <f>95%*C3</f>
        <v>1.5943287037037035E-3</v>
      </c>
      <c r="G9" s="96">
        <f>90%*C3</f>
        <v>1.5104166666666666E-3</v>
      </c>
      <c r="H9" s="96">
        <f>85%*C3</f>
        <v>1.4265046296296293E-3</v>
      </c>
      <c r="I9" s="1"/>
      <c r="R9" s="1"/>
    </row>
    <row r="10" spans="1:26" ht="18.75" x14ac:dyDescent="0.3">
      <c r="A10" s="93">
        <v>100</v>
      </c>
      <c r="B10" s="94">
        <f t="shared" ref="B10:H10" si="0">B9/8</f>
        <v>2.4124710648148144E-4</v>
      </c>
      <c r="C10" s="94">
        <f t="shared" si="0"/>
        <v>2.3075810185185184E-4</v>
      </c>
      <c r="D10" s="94">
        <f t="shared" si="0"/>
        <v>2.202690972222222E-4</v>
      </c>
      <c r="E10" s="94">
        <f>E9/8</f>
        <v>2.0978009259259257E-4</v>
      </c>
      <c r="F10" s="94">
        <f t="shared" si="0"/>
        <v>1.9929108796296294E-4</v>
      </c>
      <c r="G10" s="94">
        <f>G9/8</f>
        <v>1.8880208333333333E-4</v>
      </c>
      <c r="H10" s="94">
        <f t="shared" si="0"/>
        <v>1.7831307870370367E-4</v>
      </c>
      <c r="I10" s="1"/>
      <c r="R10" s="1"/>
    </row>
    <row r="11" spans="1:26" ht="18.75" x14ac:dyDescent="0.3">
      <c r="A11" s="95">
        <v>150</v>
      </c>
      <c r="B11" s="96">
        <f t="shared" ref="B11:H11" si="1">B9/5.3333</f>
        <v>3.6187292142798107E-4</v>
      </c>
      <c r="C11" s="96">
        <f t="shared" si="1"/>
        <v>3.4613931614850367E-4</v>
      </c>
      <c r="D11" s="96">
        <f t="shared" si="1"/>
        <v>3.3040571086902622E-4</v>
      </c>
      <c r="E11" s="96">
        <f>E9/5.3333</f>
        <v>3.1467210558954877E-4</v>
      </c>
      <c r="F11" s="96">
        <f t="shared" si="1"/>
        <v>2.9893850031007132E-4</v>
      </c>
      <c r="G11" s="96">
        <f t="shared" si="1"/>
        <v>2.8320489503059392E-4</v>
      </c>
      <c r="H11" s="96">
        <f t="shared" si="1"/>
        <v>2.6747128975111641E-4</v>
      </c>
      <c r="I11" s="1"/>
      <c r="R11" s="1"/>
    </row>
    <row r="12" spans="1:26" ht="18.75" x14ac:dyDescent="0.3">
      <c r="A12" s="93">
        <v>200</v>
      </c>
      <c r="B12" s="94">
        <f t="shared" ref="B12:H12" si="2">B9/4</f>
        <v>4.8249421296296289E-4</v>
      </c>
      <c r="C12" s="94">
        <f t="shared" si="2"/>
        <v>4.6151620370370368E-4</v>
      </c>
      <c r="D12" s="94">
        <f t="shared" si="2"/>
        <v>4.4053819444444441E-4</v>
      </c>
      <c r="E12" s="94">
        <f>E9/4</f>
        <v>4.1956018518518514E-4</v>
      </c>
      <c r="F12" s="94">
        <f t="shared" si="2"/>
        <v>3.9858217592592587E-4</v>
      </c>
      <c r="G12" s="94">
        <f t="shared" si="2"/>
        <v>3.7760416666666666E-4</v>
      </c>
      <c r="H12" s="94">
        <f t="shared" si="2"/>
        <v>3.5662615740740734E-4</v>
      </c>
      <c r="I12" s="1"/>
      <c r="R12" s="1"/>
    </row>
    <row r="13" spans="1:26" ht="18.75" x14ac:dyDescent="0.3">
      <c r="A13" s="95">
        <v>250</v>
      </c>
      <c r="B13" s="96">
        <f t="shared" ref="B13:H13" si="3">B9/3.2</f>
        <v>6.0311776620370358E-4</v>
      </c>
      <c r="C13" s="96">
        <f t="shared" si="3"/>
        <v>5.7689525462962957E-4</v>
      </c>
      <c r="D13" s="96">
        <f t="shared" si="3"/>
        <v>5.5067274305555544E-4</v>
      </c>
      <c r="E13" s="96">
        <f>E9/3.2</f>
        <v>5.2445023148148143E-4</v>
      </c>
      <c r="F13" s="96">
        <f t="shared" si="3"/>
        <v>4.982277199074073E-4</v>
      </c>
      <c r="G13" s="96">
        <f t="shared" si="3"/>
        <v>4.7200520833333328E-4</v>
      </c>
      <c r="H13" s="96">
        <f t="shared" si="3"/>
        <v>4.4578269675925916E-4</v>
      </c>
      <c r="I13" s="1"/>
      <c r="R13" s="1"/>
    </row>
    <row r="14" spans="1:26" ht="18.75" x14ac:dyDescent="0.3">
      <c r="A14" s="93">
        <v>300</v>
      </c>
      <c r="B14" s="94">
        <f t="shared" ref="B14:H14" si="4">B9/2.6667</f>
        <v>7.2373227279103438E-4</v>
      </c>
      <c r="C14" s="94">
        <f t="shared" si="4"/>
        <v>6.9226565223490255E-4</v>
      </c>
      <c r="D14" s="94">
        <f t="shared" si="4"/>
        <v>6.6079903167877061E-4</v>
      </c>
      <c r="E14" s="94">
        <f>E9/2.6667</f>
        <v>6.2933241112263867E-4</v>
      </c>
      <c r="F14" s="94">
        <f t="shared" si="4"/>
        <v>5.9786579056650673E-4</v>
      </c>
      <c r="G14" s="94">
        <f t="shared" si="4"/>
        <v>5.6639917001037479E-4</v>
      </c>
      <c r="H14" s="94">
        <f t="shared" si="4"/>
        <v>5.3493254945424285E-4</v>
      </c>
      <c r="I14" s="1"/>
      <c r="R14" s="1"/>
    </row>
    <row r="15" spans="1:26" ht="18.75" x14ac:dyDescent="0.3">
      <c r="A15" s="95">
        <v>400</v>
      </c>
      <c r="B15" s="96">
        <f t="shared" ref="B15:H15" si="5">B9/2</f>
        <v>9.6498842592592578E-4</v>
      </c>
      <c r="C15" s="96">
        <f t="shared" si="5"/>
        <v>9.2303240740740735E-4</v>
      </c>
      <c r="D15" s="96">
        <f t="shared" si="5"/>
        <v>8.8107638888888882E-4</v>
      </c>
      <c r="E15" s="96">
        <f>E9/2</f>
        <v>8.3912037037037028E-4</v>
      </c>
      <c r="F15" s="96">
        <f t="shared" si="5"/>
        <v>7.9716435185185174E-4</v>
      </c>
      <c r="G15" s="96">
        <f t="shared" si="5"/>
        <v>7.5520833333333332E-4</v>
      </c>
      <c r="H15" s="96">
        <f t="shared" si="5"/>
        <v>7.1325231481481467E-4</v>
      </c>
      <c r="I15" s="1"/>
      <c r="R15" s="1"/>
    </row>
    <row r="16" spans="1:26" ht="18.75" x14ac:dyDescent="0.3">
      <c r="A16" s="93">
        <v>500</v>
      </c>
      <c r="B16" s="94">
        <f t="shared" ref="B16:H16" si="6">B9/1.6</f>
        <v>1.2062355324074072E-3</v>
      </c>
      <c r="C16" s="94">
        <f t="shared" si="6"/>
        <v>1.1537905092592591E-3</v>
      </c>
      <c r="D16" s="94">
        <f t="shared" si="6"/>
        <v>1.1013454861111109E-3</v>
      </c>
      <c r="E16" s="94">
        <f>E9/1.6</f>
        <v>1.0489004629629629E-3</v>
      </c>
      <c r="F16" s="94">
        <f t="shared" si="6"/>
        <v>9.964554398148146E-4</v>
      </c>
      <c r="G16" s="94">
        <f t="shared" si="6"/>
        <v>9.4401041666666657E-4</v>
      </c>
      <c r="H16" s="94">
        <f t="shared" si="6"/>
        <v>8.9156539351851831E-4</v>
      </c>
      <c r="I16" s="1"/>
      <c r="R16" s="1"/>
    </row>
    <row r="17" spans="1:26" ht="19.5" thickBot="1" x14ac:dyDescent="0.35">
      <c r="A17" s="95">
        <v>600</v>
      </c>
      <c r="B17" s="96">
        <f t="shared" ref="B17:H17" si="7">B9/1.3333</f>
        <v>1.4475188268595603E-3</v>
      </c>
      <c r="C17" s="96">
        <f t="shared" si="7"/>
        <v>1.3845832256917535E-3</v>
      </c>
      <c r="D17" s="96">
        <f t="shared" si="7"/>
        <v>1.3216476245239465E-3</v>
      </c>
      <c r="E17" s="97">
        <f>E9/1.3333</f>
        <v>1.2587120233561394E-3</v>
      </c>
      <c r="F17" s="96">
        <f t="shared" si="7"/>
        <v>1.1957764221883324E-3</v>
      </c>
      <c r="G17" s="96">
        <f t="shared" si="7"/>
        <v>1.1328408210205256E-3</v>
      </c>
      <c r="H17" s="96">
        <f t="shared" si="7"/>
        <v>1.0699052198527184E-3</v>
      </c>
      <c r="I17" s="1"/>
      <c r="R17" s="1"/>
    </row>
    <row r="18" spans="1:26" ht="20.25" thickTop="1" thickBot="1" x14ac:dyDescent="0.35">
      <c r="A18" s="93">
        <v>800</v>
      </c>
      <c r="B18" s="94">
        <f t="shared" ref="B18:D18" si="8">B9</f>
        <v>1.9299768518518516E-3</v>
      </c>
      <c r="C18" s="94">
        <f t="shared" si="8"/>
        <v>1.8460648148148147E-3</v>
      </c>
      <c r="D18" s="98">
        <f t="shared" si="8"/>
        <v>1.7621527777777776E-3</v>
      </c>
      <c r="E18" s="99">
        <f>E9</f>
        <v>1.6782407407407406E-3</v>
      </c>
      <c r="F18" s="103"/>
      <c r="G18" s="103"/>
      <c r="H18" s="103"/>
      <c r="I18" s="1"/>
      <c r="R18" s="1"/>
    </row>
    <row r="19" spans="1:26" ht="19.5" thickTop="1" x14ac:dyDescent="0.3">
      <c r="A19" s="95">
        <v>1000</v>
      </c>
      <c r="B19" s="96">
        <f t="shared" ref="B19:D19" si="9">B9/0.8</f>
        <v>2.4124710648148143E-3</v>
      </c>
      <c r="C19" s="96">
        <f t="shared" si="9"/>
        <v>2.3075810185185183E-3</v>
      </c>
      <c r="D19" s="96">
        <f t="shared" si="9"/>
        <v>2.2026909722222218E-3</v>
      </c>
      <c r="E19" s="103"/>
      <c r="F19" s="103"/>
      <c r="G19" s="103"/>
      <c r="H19" s="103"/>
      <c r="I19" s="1"/>
      <c r="R19" s="1"/>
    </row>
    <row r="20" spans="1:26" ht="18.75" x14ac:dyDescent="0.3">
      <c r="A20" s="93">
        <v>1200</v>
      </c>
      <c r="B20" s="94">
        <f t="shared" ref="B20:C20" si="10">B9/0.6667</f>
        <v>2.8948205367509399E-3</v>
      </c>
      <c r="C20" s="94">
        <f t="shared" si="10"/>
        <v>2.7689587742835082E-3</v>
      </c>
      <c r="D20" s="103"/>
      <c r="E20" s="103"/>
      <c r="F20" s="103"/>
      <c r="G20" s="103"/>
      <c r="H20" s="103"/>
      <c r="I20" s="1"/>
      <c r="R20" s="1"/>
    </row>
    <row r="21" spans="1:26" ht="18.75" x14ac:dyDescent="0.3">
      <c r="A21" s="101"/>
      <c r="B21" s="103"/>
      <c r="C21" s="103"/>
      <c r="D21" s="103"/>
      <c r="E21" s="103"/>
      <c r="F21" s="103"/>
      <c r="G21" s="103"/>
      <c r="H21" s="104"/>
      <c r="I21" s="1"/>
      <c r="R21" s="1"/>
    </row>
    <row r="22" spans="1:26" ht="18.75" x14ac:dyDescent="0.3">
      <c r="A22" s="122" t="s">
        <v>7</v>
      </c>
      <c r="B22" s="122"/>
      <c r="C22" s="122"/>
      <c r="D22" s="122"/>
      <c r="E22" s="122"/>
      <c r="F22" s="122"/>
      <c r="G22" s="122"/>
      <c r="H22" s="122"/>
      <c r="I22" s="1"/>
      <c r="R22" s="1"/>
      <c r="S22" s="1"/>
      <c r="T22" s="51"/>
      <c r="U22" s="51"/>
      <c r="V22" s="51"/>
      <c r="W22" s="51"/>
      <c r="X22" s="51"/>
      <c r="Y22" s="51"/>
      <c r="Z22" s="51"/>
    </row>
    <row r="23" spans="1:26" ht="18.75" x14ac:dyDescent="0.3">
      <c r="A23" s="92" t="s">
        <v>1</v>
      </c>
      <c r="B23" s="105">
        <v>0.85</v>
      </c>
      <c r="C23" s="105">
        <v>0.9</v>
      </c>
      <c r="D23" s="105">
        <v>0.95</v>
      </c>
      <c r="E23" s="105">
        <v>1</v>
      </c>
      <c r="F23" s="105">
        <v>1.05</v>
      </c>
      <c r="G23" s="105">
        <v>1.1000000000000001</v>
      </c>
      <c r="H23" s="105">
        <v>1.1499999999999999</v>
      </c>
      <c r="I23" s="1"/>
      <c r="R23" s="1"/>
      <c r="S23" s="1"/>
      <c r="T23" s="51"/>
      <c r="U23" s="51"/>
      <c r="V23" s="51"/>
      <c r="W23" s="51"/>
      <c r="X23" s="51"/>
      <c r="Y23" s="51"/>
      <c r="Z23" s="51"/>
    </row>
    <row r="24" spans="1:26" ht="18.75" x14ac:dyDescent="0.3">
      <c r="A24" s="106" t="s">
        <v>4</v>
      </c>
      <c r="B24" s="96">
        <f>115%*C4</f>
        <v>3.9930555555555552E-3</v>
      </c>
      <c r="C24" s="96">
        <f>110%*C4</f>
        <v>3.8194444444444448E-3</v>
      </c>
      <c r="D24" s="96">
        <f>105%*C4</f>
        <v>3.6458333333333334E-3</v>
      </c>
      <c r="E24" s="96">
        <f>C4</f>
        <v>3.472222222222222E-3</v>
      </c>
      <c r="F24" s="96">
        <f>95%*C4</f>
        <v>3.2986111111111107E-3</v>
      </c>
      <c r="G24" s="96">
        <f>90%*C4</f>
        <v>3.1249999999999997E-3</v>
      </c>
      <c r="H24" s="96">
        <f>85%*C4</f>
        <v>2.9513888888888888E-3</v>
      </c>
      <c r="I24" s="1"/>
      <c r="R24" s="1"/>
      <c r="S24" s="1"/>
      <c r="T24" s="51"/>
      <c r="U24" s="51"/>
      <c r="V24" s="51"/>
      <c r="W24" s="51"/>
      <c r="X24" s="51"/>
      <c r="Y24" s="51"/>
      <c r="Z24" s="51"/>
    </row>
    <row r="25" spans="1:26" ht="18.75" x14ac:dyDescent="0.3">
      <c r="A25" s="93">
        <v>100</v>
      </c>
      <c r="B25" s="94">
        <f t="shared" ref="B25:H25" si="11">B24/15</f>
        <v>2.6620370370370367E-4</v>
      </c>
      <c r="C25" s="94">
        <f t="shared" si="11"/>
        <v>2.5462962962962966E-4</v>
      </c>
      <c r="D25" s="94">
        <f t="shared" si="11"/>
        <v>2.4305555555555555E-4</v>
      </c>
      <c r="E25" s="94">
        <f>E24/15</f>
        <v>2.3148148148148146E-4</v>
      </c>
      <c r="F25" s="94">
        <f t="shared" si="11"/>
        <v>2.1990740740740738E-4</v>
      </c>
      <c r="G25" s="94">
        <f t="shared" si="11"/>
        <v>2.0833333333333332E-4</v>
      </c>
      <c r="H25" s="94">
        <f t="shared" si="11"/>
        <v>1.9675925925925926E-4</v>
      </c>
      <c r="I25" s="1"/>
      <c r="R25" s="2"/>
      <c r="S25" s="1"/>
      <c r="T25" s="51"/>
      <c r="U25" s="51"/>
      <c r="V25" s="51"/>
      <c r="W25" s="51"/>
      <c r="X25" s="51"/>
      <c r="Y25" s="51"/>
      <c r="Z25" s="51"/>
    </row>
    <row r="26" spans="1:26" ht="18.75" x14ac:dyDescent="0.3">
      <c r="A26" s="95">
        <v>150</v>
      </c>
      <c r="B26" s="96">
        <f t="shared" ref="B26:H26" si="12">B24/10</f>
        <v>3.9930555555555552E-4</v>
      </c>
      <c r="C26" s="96">
        <f t="shared" si="12"/>
        <v>3.8194444444444446E-4</v>
      </c>
      <c r="D26" s="96">
        <f t="shared" si="12"/>
        <v>3.6458333333333335E-4</v>
      </c>
      <c r="E26" s="96">
        <f>E24/10</f>
        <v>3.4722222222222218E-4</v>
      </c>
      <c r="F26" s="96">
        <f t="shared" si="12"/>
        <v>3.2986111111111107E-4</v>
      </c>
      <c r="G26" s="96">
        <f t="shared" si="12"/>
        <v>3.1249999999999995E-4</v>
      </c>
      <c r="H26" s="96">
        <f t="shared" si="12"/>
        <v>2.9513888888888889E-4</v>
      </c>
    </row>
    <row r="27" spans="1:26" ht="18.75" x14ac:dyDescent="0.3">
      <c r="A27" s="93">
        <v>200</v>
      </c>
      <c r="B27" s="94">
        <f t="shared" ref="B27:H27" si="13">B24/7.5</f>
        <v>5.3240740740740733E-4</v>
      </c>
      <c r="C27" s="94">
        <f t="shared" si="13"/>
        <v>5.0925925925925932E-4</v>
      </c>
      <c r="D27" s="94">
        <f t="shared" si="13"/>
        <v>4.861111111111111E-4</v>
      </c>
      <c r="E27" s="94">
        <f>E24/7.5</f>
        <v>4.6296296296296293E-4</v>
      </c>
      <c r="F27" s="94">
        <f t="shared" si="13"/>
        <v>4.3981481481481476E-4</v>
      </c>
      <c r="G27" s="94">
        <f t="shared" si="13"/>
        <v>4.1666666666666664E-4</v>
      </c>
      <c r="H27" s="94">
        <f t="shared" si="13"/>
        <v>3.9351851851851852E-4</v>
      </c>
    </row>
    <row r="28" spans="1:26" ht="18.75" x14ac:dyDescent="0.3">
      <c r="A28" s="95">
        <v>250</v>
      </c>
      <c r="B28" s="96">
        <f t="shared" ref="B28:H28" si="14">B24/6</f>
        <v>6.6550925925925924E-4</v>
      </c>
      <c r="C28" s="96">
        <f t="shared" si="14"/>
        <v>6.3657407407407413E-4</v>
      </c>
      <c r="D28" s="96">
        <f t="shared" si="14"/>
        <v>6.076388888888889E-4</v>
      </c>
      <c r="E28" s="96">
        <f>E24/6</f>
        <v>5.7870370370370367E-4</v>
      </c>
      <c r="F28" s="96">
        <f t="shared" si="14"/>
        <v>5.4976851851851844E-4</v>
      </c>
      <c r="G28" s="96">
        <f t="shared" si="14"/>
        <v>5.2083333333333333E-4</v>
      </c>
      <c r="H28" s="96">
        <f t="shared" si="14"/>
        <v>4.918981481481481E-4</v>
      </c>
    </row>
    <row r="29" spans="1:26" ht="18.75" x14ac:dyDescent="0.3">
      <c r="A29" s="93">
        <v>300</v>
      </c>
      <c r="B29" s="94">
        <f t="shared" ref="B29:H29" si="15">B24/5</f>
        <v>7.9861111111111105E-4</v>
      </c>
      <c r="C29" s="94">
        <f t="shared" si="15"/>
        <v>7.6388888888888893E-4</v>
      </c>
      <c r="D29" s="94">
        <f t="shared" si="15"/>
        <v>7.291666666666667E-4</v>
      </c>
      <c r="E29" s="94">
        <f>E24/5</f>
        <v>6.9444444444444436E-4</v>
      </c>
      <c r="F29" s="94">
        <f t="shared" si="15"/>
        <v>6.5972222222222213E-4</v>
      </c>
      <c r="G29" s="94">
        <f t="shared" si="15"/>
        <v>6.249999999999999E-4</v>
      </c>
      <c r="H29" s="94">
        <f t="shared" si="15"/>
        <v>5.9027777777777778E-4</v>
      </c>
    </row>
    <row r="30" spans="1:26" ht="18.75" x14ac:dyDescent="0.3">
      <c r="A30" s="95">
        <v>400</v>
      </c>
      <c r="B30" s="96">
        <f t="shared" ref="B30:H30" si="16">B24/3.75</f>
        <v>1.0648148148148147E-3</v>
      </c>
      <c r="C30" s="96">
        <f t="shared" si="16"/>
        <v>1.0185185185185186E-3</v>
      </c>
      <c r="D30" s="96">
        <f t="shared" si="16"/>
        <v>9.7222222222222219E-4</v>
      </c>
      <c r="E30" s="96">
        <f>E24/3.75</f>
        <v>9.2592592592592585E-4</v>
      </c>
      <c r="F30" s="96">
        <f t="shared" si="16"/>
        <v>8.7962962962962951E-4</v>
      </c>
      <c r="G30" s="96">
        <f t="shared" si="16"/>
        <v>8.3333333333333328E-4</v>
      </c>
      <c r="H30" s="96">
        <f t="shared" si="16"/>
        <v>7.8703703703703705E-4</v>
      </c>
    </row>
    <row r="31" spans="1:26" ht="18.75" x14ac:dyDescent="0.3">
      <c r="A31" s="93">
        <v>500</v>
      </c>
      <c r="B31" s="94">
        <f t="shared" ref="B31:H31" si="17">B24/3</f>
        <v>1.3310185185185185E-3</v>
      </c>
      <c r="C31" s="94">
        <f t="shared" si="17"/>
        <v>1.2731481481481483E-3</v>
      </c>
      <c r="D31" s="94">
        <f t="shared" si="17"/>
        <v>1.2152777777777778E-3</v>
      </c>
      <c r="E31" s="94">
        <f>E24/3</f>
        <v>1.1574074074074073E-3</v>
      </c>
      <c r="F31" s="94">
        <f t="shared" si="17"/>
        <v>1.0995370370370369E-3</v>
      </c>
      <c r="G31" s="94">
        <f t="shared" si="17"/>
        <v>1.0416666666666667E-3</v>
      </c>
      <c r="H31" s="94">
        <f t="shared" si="17"/>
        <v>9.837962962962962E-4</v>
      </c>
    </row>
    <row r="32" spans="1:26" ht="18.75" x14ac:dyDescent="0.3">
      <c r="A32" s="95">
        <v>600</v>
      </c>
      <c r="B32" s="96">
        <f t="shared" ref="B32:H32" si="18">B24/2.5</f>
        <v>1.5972222222222221E-3</v>
      </c>
      <c r="C32" s="96">
        <f t="shared" si="18"/>
        <v>1.5277777777777779E-3</v>
      </c>
      <c r="D32" s="96">
        <f t="shared" si="18"/>
        <v>1.4583333333333334E-3</v>
      </c>
      <c r="E32" s="96">
        <f>E24/2.5</f>
        <v>1.3888888888888887E-3</v>
      </c>
      <c r="F32" s="96">
        <f t="shared" si="18"/>
        <v>1.3194444444444443E-3</v>
      </c>
      <c r="G32" s="96">
        <f t="shared" si="18"/>
        <v>1.2499999999999998E-3</v>
      </c>
      <c r="H32" s="96">
        <f t="shared" si="18"/>
        <v>1.1805555555555556E-3</v>
      </c>
    </row>
    <row r="33" spans="1:8" ht="18.75" x14ac:dyDescent="0.3">
      <c r="A33" s="93">
        <v>800</v>
      </c>
      <c r="B33" s="94">
        <f>B24/1.875</f>
        <v>2.1296296296296293E-3</v>
      </c>
      <c r="C33" s="94">
        <f t="shared" ref="C33:H33" si="19">C24/1.875</f>
        <v>2.0370370370370373E-3</v>
      </c>
      <c r="D33" s="94">
        <f t="shared" si="19"/>
        <v>1.9444444444444444E-3</v>
      </c>
      <c r="E33" s="94">
        <f t="shared" si="19"/>
        <v>1.8518518518518517E-3</v>
      </c>
      <c r="F33" s="94">
        <f t="shared" si="19"/>
        <v>1.759259259259259E-3</v>
      </c>
      <c r="G33" s="94">
        <f t="shared" si="19"/>
        <v>1.6666666666666666E-3</v>
      </c>
      <c r="H33" s="94">
        <f t="shared" si="19"/>
        <v>1.5740740740740741E-3</v>
      </c>
    </row>
    <row r="34" spans="1:8" ht="18.75" x14ac:dyDescent="0.3">
      <c r="A34" s="95">
        <v>1000</v>
      </c>
      <c r="B34" s="96">
        <f t="shared" ref="B34:H34" si="20">B24/1.5</f>
        <v>2.662037037037037E-3</v>
      </c>
      <c r="C34" s="96">
        <f t="shared" si="20"/>
        <v>2.5462962962962965E-3</v>
      </c>
      <c r="D34" s="96">
        <f t="shared" si="20"/>
        <v>2.4305555555555556E-3</v>
      </c>
      <c r="E34" s="96">
        <f>E24/1.5</f>
        <v>2.3148148148148147E-3</v>
      </c>
      <c r="F34" s="96">
        <f t="shared" si="20"/>
        <v>2.1990740740740738E-3</v>
      </c>
      <c r="G34" s="96">
        <f t="shared" si="20"/>
        <v>2.0833333333333333E-3</v>
      </c>
      <c r="H34" s="96">
        <f t="shared" si="20"/>
        <v>1.9675925925925924E-3</v>
      </c>
    </row>
    <row r="35" spans="1:8" ht="18.75" x14ac:dyDescent="0.3">
      <c r="A35" s="93">
        <v>1200</v>
      </c>
      <c r="B35" s="94">
        <f t="shared" ref="B35:H35" si="21">B24/1.25</f>
        <v>3.1944444444444442E-3</v>
      </c>
      <c r="C35" s="94">
        <f t="shared" si="21"/>
        <v>3.0555555555555557E-3</v>
      </c>
      <c r="D35" s="94">
        <f t="shared" si="21"/>
        <v>2.9166666666666668E-3</v>
      </c>
      <c r="E35" s="94">
        <f>E24/1.25</f>
        <v>2.7777777777777775E-3</v>
      </c>
      <c r="F35" s="94">
        <f t="shared" si="21"/>
        <v>2.6388888888888885E-3</v>
      </c>
      <c r="G35" s="94">
        <f t="shared" si="21"/>
        <v>2.4999999999999996E-3</v>
      </c>
      <c r="H35" s="94">
        <f t="shared" si="21"/>
        <v>2.3611111111111111E-3</v>
      </c>
    </row>
    <row r="36" spans="1:8" ht="19.5" thickBot="1" x14ac:dyDescent="0.35">
      <c r="A36" s="95">
        <v>1400</v>
      </c>
      <c r="B36" s="96">
        <f>B24/1.0714</f>
        <v>3.7269512372181779E-3</v>
      </c>
      <c r="C36" s="96">
        <f t="shared" ref="C36:F36" si="22">C24/1.0714</f>
        <v>3.5649098790782575E-3</v>
      </c>
      <c r="D36" s="96">
        <f t="shared" si="22"/>
        <v>3.4028685209383366E-3</v>
      </c>
      <c r="E36" s="97">
        <f t="shared" si="22"/>
        <v>3.2408271627984153E-3</v>
      </c>
      <c r="F36" s="96">
        <f t="shared" si="22"/>
        <v>3.0787858046584945E-3</v>
      </c>
      <c r="G36" s="103"/>
      <c r="H36" s="103"/>
    </row>
    <row r="37" spans="1:8" ht="20.25" thickTop="1" thickBot="1" x14ac:dyDescent="0.35">
      <c r="A37" s="93">
        <v>1500</v>
      </c>
      <c r="B37" s="94">
        <f>B24</f>
        <v>3.9930555555555552E-3</v>
      </c>
      <c r="C37" s="94">
        <f>C24</f>
        <v>3.8194444444444448E-3</v>
      </c>
      <c r="D37" s="98">
        <f>D24</f>
        <v>3.6458333333333334E-3</v>
      </c>
      <c r="E37" s="99">
        <f>E24</f>
        <v>3.472222222222222E-3</v>
      </c>
      <c r="F37" s="103"/>
      <c r="G37" s="103"/>
      <c r="H37" s="103"/>
    </row>
    <row r="38" spans="1:8" ht="19.5" thickTop="1" x14ac:dyDescent="0.3">
      <c r="A38" s="95">
        <v>1600</v>
      </c>
      <c r="B38" s="96">
        <f>B24/0.9375</f>
        <v>4.2592592592592586E-3</v>
      </c>
      <c r="C38" s="96">
        <f t="shared" ref="C38:D38" si="23">C24/0.9375</f>
        <v>4.0740740740740746E-3</v>
      </c>
      <c r="D38" s="96">
        <f t="shared" si="23"/>
        <v>3.8888888888888888E-3</v>
      </c>
      <c r="E38" s="103"/>
      <c r="F38" s="103"/>
      <c r="G38" s="103"/>
      <c r="H38" s="103"/>
    </row>
    <row r="39" spans="1:8" ht="18.75" x14ac:dyDescent="0.3">
      <c r="A39" s="93">
        <v>1800</v>
      </c>
      <c r="B39" s="94">
        <f>B24/0.8333</f>
        <v>4.7918583410003057E-3</v>
      </c>
      <c r="C39" s="94">
        <f t="shared" ref="C39:D39" si="24">C24/0.8333</f>
        <v>4.5835166740002932E-3</v>
      </c>
      <c r="D39" s="94">
        <f t="shared" si="24"/>
        <v>4.3751750070002799E-3</v>
      </c>
      <c r="E39" s="103"/>
      <c r="F39" s="103"/>
      <c r="G39" s="103"/>
      <c r="H39" s="103"/>
    </row>
    <row r="40" spans="1:8" ht="18.75" x14ac:dyDescent="0.3">
      <c r="A40" s="95">
        <v>2000</v>
      </c>
      <c r="B40" s="96">
        <f>B24/0.75</f>
        <v>5.324074074074074E-3</v>
      </c>
      <c r="C40" s="96">
        <f t="shared" ref="C40" si="25">C24/0.75</f>
        <v>5.092592592592593E-3</v>
      </c>
      <c r="D40" s="103"/>
      <c r="E40" s="103"/>
      <c r="F40" s="103"/>
      <c r="G40" s="103"/>
      <c r="H40" s="103"/>
    </row>
    <row r="41" spans="1:8" ht="18.75" x14ac:dyDescent="0.3">
      <c r="A41" s="101"/>
      <c r="B41" s="103"/>
      <c r="C41" s="103"/>
      <c r="D41" s="103"/>
      <c r="E41" s="103"/>
      <c r="F41" s="103"/>
      <c r="G41" s="103"/>
      <c r="H41" s="103"/>
    </row>
    <row r="42" spans="1:8" ht="18.75" x14ac:dyDescent="0.3">
      <c r="A42" s="122" t="s">
        <v>8</v>
      </c>
      <c r="B42" s="122"/>
      <c r="C42" s="122"/>
      <c r="D42" s="122"/>
      <c r="E42" s="122"/>
      <c r="F42" s="122"/>
      <c r="G42" s="122"/>
      <c r="H42" s="122"/>
    </row>
    <row r="43" spans="1:8" ht="18.75" x14ac:dyDescent="0.3">
      <c r="A43" s="106" t="s">
        <v>2</v>
      </c>
      <c r="B43" s="105">
        <v>0.85</v>
      </c>
      <c r="C43" s="105">
        <v>0.9</v>
      </c>
      <c r="D43" s="105">
        <v>0.95</v>
      </c>
      <c r="E43" s="105">
        <v>1</v>
      </c>
      <c r="F43" s="105">
        <v>1.05</v>
      </c>
      <c r="G43" s="105">
        <v>1.1000000000000001</v>
      </c>
      <c r="H43" s="105">
        <v>1.1499999999999999</v>
      </c>
    </row>
    <row r="44" spans="1:8" ht="18.75" x14ac:dyDescent="0.3">
      <c r="A44" s="106" t="s">
        <v>4</v>
      </c>
      <c r="B44" s="96">
        <f>115%*C5</f>
        <v>8.7847222222222215E-3</v>
      </c>
      <c r="C44" s="96">
        <f>110%*C5</f>
        <v>8.4027777777777781E-3</v>
      </c>
      <c r="D44" s="96">
        <f>105%*C5</f>
        <v>8.0208333333333329E-3</v>
      </c>
      <c r="E44" s="96">
        <f>100%*C5</f>
        <v>7.6388888888888886E-3</v>
      </c>
      <c r="F44" s="96">
        <f>95%*C5</f>
        <v>7.2569444444444435E-3</v>
      </c>
      <c r="G44" s="96">
        <f>90%*C5</f>
        <v>6.875E-3</v>
      </c>
      <c r="H44" s="96">
        <f>85%*C5</f>
        <v>6.4930555555555549E-3</v>
      </c>
    </row>
    <row r="45" spans="1:8" ht="18.75" x14ac:dyDescent="0.3">
      <c r="A45" s="95">
        <v>400</v>
      </c>
      <c r="B45" s="96">
        <f>B44/7.5</f>
        <v>1.1712962962962961E-3</v>
      </c>
      <c r="C45" s="96">
        <f t="shared" ref="C45:H45" si="26">C44/7.5</f>
        <v>1.1203703703703703E-3</v>
      </c>
      <c r="D45" s="96">
        <f t="shared" si="26"/>
        <v>1.0694444444444445E-3</v>
      </c>
      <c r="E45" s="96">
        <f t="shared" si="26"/>
        <v>1.0185185185185184E-3</v>
      </c>
      <c r="F45" s="96">
        <f t="shared" si="26"/>
        <v>9.6759259259259248E-4</v>
      </c>
      <c r="G45" s="96">
        <f t="shared" si="26"/>
        <v>9.1666666666666665E-4</v>
      </c>
      <c r="H45" s="96">
        <f t="shared" si="26"/>
        <v>8.657407407407406E-4</v>
      </c>
    </row>
    <row r="46" spans="1:8" ht="18.75" x14ac:dyDescent="0.3">
      <c r="A46" s="93">
        <v>500</v>
      </c>
      <c r="B46" s="94">
        <f>B44/6</f>
        <v>1.4641203703703702E-3</v>
      </c>
      <c r="C46" s="94">
        <f t="shared" ref="C46:H46" si="27">C44/6</f>
        <v>1.4004629629629629E-3</v>
      </c>
      <c r="D46" s="94">
        <f t="shared" si="27"/>
        <v>1.3368055555555555E-3</v>
      </c>
      <c r="E46" s="94">
        <f t="shared" si="27"/>
        <v>1.273148148148148E-3</v>
      </c>
      <c r="F46" s="94">
        <f t="shared" si="27"/>
        <v>1.2094907407407406E-3</v>
      </c>
      <c r="G46" s="94">
        <f t="shared" si="27"/>
        <v>1.1458333333333333E-3</v>
      </c>
      <c r="H46" s="94">
        <f t="shared" si="27"/>
        <v>1.0821759259259259E-3</v>
      </c>
    </row>
    <row r="47" spans="1:8" ht="18.75" x14ac:dyDescent="0.3">
      <c r="A47" s="95">
        <v>600</v>
      </c>
      <c r="B47" s="96">
        <f>B44/5</f>
        <v>1.7569444444444442E-3</v>
      </c>
      <c r="C47" s="96">
        <f t="shared" ref="C47:H47" si="28">C44/5</f>
        <v>1.6805555555555556E-3</v>
      </c>
      <c r="D47" s="96">
        <f t="shared" si="28"/>
        <v>1.6041666666666665E-3</v>
      </c>
      <c r="E47" s="96">
        <f t="shared" si="28"/>
        <v>1.5277777777777776E-3</v>
      </c>
      <c r="F47" s="96">
        <f t="shared" si="28"/>
        <v>1.4513888888888888E-3</v>
      </c>
      <c r="G47" s="96">
        <f t="shared" si="28"/>
        <v>1.3749999999999999E-3</v>
      </c>
      <c r="H47" s="96">
        <f t="shared" si="28"/>
        <v>1.2986111111111111E-3</v>
      </c>
    </row>
    <row r="48" spans="1:8" ht="18.75" x14ac:dyDescent="0.3">
      <c r="A48" s="93">
        <v>800</v>
      </c>
      <c r="B48" s="94">
        <f>B44/3.75</f>
        <v>2.3425925925925923E-3</v>
      </c>
      <c r="C48" s="94">
        <f t="shared" ref="C48:H48" si="29">C44/3.75</f>
        <v>2.2407407407407406E-3</v>
      </c>
      <c r="D48" s="94">
        <f t="shared" si="29"/>
        <v>2.138888888888889E-3</v>
      </c>
      <c r="E48" s="94">
        <f t="shared" si="29"/>
        <v>2.0370370370370369E-3</v>
      </c>
      <c r="F48" s="94">
        <f t="shared" si="29"/>
        <v>1.935185185185185E-3</v>
      </c>
      <c r="G48" s="94">
        <f t="shared" si="29"/>
        <v>1.8333333333333333E-3</v>
      </c>
      <c r="H48" s="94">
        <f t="shared" si="29"/>
        <v>1.7314814814814812E-3</v>
      </c>
    </row>
    <row r="49" spans="1:8" ht="18.75" x14ac:dyDescent="0.3">
      <c r="A49" s="95">
        <v>1000</v>
      </c>
      <c r="B49" s="96">
        <f>B44/3</f>
        <v>2.9282407407407404E-3</v>
      </c>
      <c r="C49" s="96">
        <f t="shared" ref="C49:H49" si="30">C44/3</f>
        <v>2.8009259259259259E-3</v>
      </c>
      <c r="D49" s="96">
        <f t="shared" si="30"/>
        <v>2.673611111111111E-3</v>
      </c>
      <c r="E49" s="96">
        <f t="shared" si="30"/>
        <v>2.5462962962962961E-3</v>
      </c>
      <c r="F49" s="96">
        <f t="shared" si="30"/>
        <v>2.4189814814814812E-3</v>
      </c>
      <c r="G49" s="96">
        <f t="shared" si="30"/>
        <v>2.2916666666666667E-3</v>
      </c>
      <c r="H49" s="96">
        <f t="shared" si="30"/>
        <v>2.1643518518518518E-3</v>
      </c>
    </row>
    <row r="50" spans="1:8" ht="18.75" x14ac:dyDescent="0.3">
      <c r="A50" s="93">
        <v>1200</v>
      </c>
      <c r="B50" s="94">
        <f>B44/2.5</f>
        <v>3.5138888888888884E-3</v>
      </c>
      <c r="C50" s="94">
        <f t="shared" ref="C50:H50" si="31">C44/2.5</f>
        <v>3.3611111111111112E-3</v>
      </c>
      <c r="D50" s="94">
        <f t="shared" si="31"/>
        <v>3.208333333333333E-3</v>
      </c>
      <c r="E50" s="94">
        <f t="shared" si="31"/>
        <v>3.0555555555555553E-3</v>
      </c>
      <c r="F50" s="94">
        <f t="shared" si="31"/>
        <v>2.9027777777777776E-3</v>
      </c>
      <c r="G50" s="94">
        <f t="shared" si="31"/>
        <v>2.7499999999999998E-3</v>
      </c>
      <c r="H50" s="94">
        <f t="shared" si="31"/>
        <v>2.5972222222222221E-3</v>
      </c>
    </row>
    <row r="51" spans="1:8" ht="18.75" x14ac:dyDescent="0.3">
      <c r="A51" s="95">
        <v>1400</v>
      </c>
      <c r="B51" s="96">
        <f>B44/2.1429</f>
        <v>4.099455047936078E-3</v>
      </c>
      <c r="C51" s="96">
        <f t="shared" ref="C51:H51" si="32">C44/2.1429</f>
        <v>3.9212178719388573E-3</v>
      </c>
      <c r="D51" s="96">
        <f t="shared" si="32"/>
        <v>3.7429806959416367E-3</v>
      </c>
      <c r="E51" s="96">
        <f t="shared" si="32"/>
        <v>3.5647435199444156E-3</v>
      </c>
      <c r="F51" s="96">
        <f t="shared" si="32"/>
        <v>3.3865063439471946E-3</v>
      </c>
      <c r="G51" s="96">
        <f t="shared" si="32"/>
        <v>3.2082691679499744E-3</v>
      </c>
      <c r="H51" s="96">
        <f t="shared" si="32"/>
        <v>3.0300319919527533E-3</v>
      </c>
    </row>
    <row r="52" spans="1:8" ht="18.75" x14ac:dyDescent="0.3">
      <c r="A52" s="93">
        <v>1500</v>
      </c>
      <c r="B52" s="94">
        <f>B44/2</f>
        <v>4.3923611111111108E-3</v>
      </c>
      <c r="C52" s="94">
        <f t="shared" ref="C52:H52" si="33">C44/2</f>
        <v>4.2013888888888891E-3</v>
      </c>
      <c r="D52" s="94">
        <f t="shared" si="33"/>
        <v>4.0104166666666665E-3</v>
      </c>
      <c r="E52" s="94">
        <f t="shared" si="33"/>
        <v>3.8194444444444443E-3</v>
      </c>
      <c r="F52" s="94">
        <f t="shared" si="33"/>
        <v>3.6284722222222217E-3</v>
      </c>
      <c r="G52" s="94">
        <f t="shared" si="33"/>
        <v>3.4375E-3</v>
      </c>
      <c r="H52" s="94">
        <f t="shared" si="33"/>
        <v>3.2465277777777774E-3</v>
      </c>
    </row>
    <row r="53" spans="1:8" ht="18.75" x14ac:dyDescent="0.3">
      <c r="A53" s="95">
        <v>1600</v>
      </c>
      <c r="B53" s="96">
        <f>B44/1.875</f>
        <v>4.6851851851851846E-3</v>
      </c>
      <c r="C53" s="96">
        <f t="shared" ref="C53:H53" si="34">C44/1.875</f>
        <v>4.4814814814814813E-3</v>
      </c>
      <c r="D53" s="96">
        <f t="shared" si="34"/>
        <v>4.2777777777777779E-3</v>
      </c>
      <c r="E53" s="96">
        <f t="shared" si="34"/>
        <v>4.0740740740740737E-3</v>
      </c>
      <c r="F53" s="96">
        <f t="shared" si="34"/>
        <v>3.8703703703703699E-3</v>
      </c>
      <c r="G53" s="96">
        <f t="shared" si="34"/>
        <v>3.6666666666666666E-3</v>
      </c>
      <c r="H53" s="96">
        <f t="shared" si="34"/>
        <v>3.4629629629629624E-3</v>
      </c>
    </row>
    <row r="54" spans="1:8" ht="18.75" x14ac:dyDescent="0.3">
      <c r="A54" s="93">
        <v>1800</v>
      </c>
      <c r="B54" s="94">
        <f>B44/1.667</f>
        <v>5.2697793774578415E-3</v>
      </c>
      <c r="C54" s="94">
        <f t="shared" ref="C54:H54" si="35">C44/1.667</f>
        <v>5.0406585349596746E-3</v>
      </c>
      <c r="D54" s="94">
        <f t="shared" si="35"/>
        <v>4.8115376924615077E-3</v>
      </c>
      <c r="E54" s="94">
        <f t="shared" si="35"/>
        <v>4.5824168499633408E-3</v>
      </c>
      <c r="F54" s="94">
        <f t="shared" si="35"/>
        <v>4.353296007465173E-3</v>
      </c>
      <c r="G54" s="94">
        <f t="shared" si="35"/>
        <v>4.124175164967007E-3</v>
      </c>
      <c r="H54" s="94">
        <f t="shared" si="35"/>
        <v>3.8950543224688392E-3</v>
      </c>
    </row>
    <row r="55" spans="1:8" ht="18.75" x14ac:dyDescent="0.3">
      <c r="A55" s="95">
        <v>2000</v>
      </c>
      <c r="B55" s="96">
        <f>B44/1.5</f>
        <v>5.8564814814814807E-3</v>
      </c>
      <c r="C55" s="96">
        <f t="shared" ref="C55:H55" si="36">C44/1.5</f>
        <v>5.6018518518518518E-3</v>
      </c>
      <c r="D55" s="96">
        <f t="shared" si="36"/>
        <v>5.347222222222222E-3</v>
      </c>
      <c r="E55" s="96">
        <f t="shared" si="36"/>
        <v>5.0925925925925921E-3</v>
      </c>
      <c r="F55" s="96">
        <f t="shared" si="36"/>
        <v>4.8379629629629623E-3</v>
      </c>
      <c r="G55" s="96">
        <f t="shared" si="36"/>
        <v>4.5833333333333334E-3</v>
      </c>
      <c r="H55" s="96">
        <f t="shared" si="36"/>
        <v>4.3287037037037035E-3</v>
      </c>
    </row>
    <row r="56" spans="1:8" ht="18.75" x14ac:dyDescent="0.3">
      <c r="A56" s="93">
        <v>2400</v>
      </c>
      <c r="B56" s="94">
        <f>B44/1.25</f>
        <v>7.0277777777777769E-3</v>
      </c>
      <c r="C56" s="94">
        <f t="shared" ref="C56:H56" si="37">C44/1.25</f>
        <v>6.7222222222222223E-3</v>
      </c>
      <c r="D56" s="94">
        <f t="shared" si="37"/>
        <v>6.416666666666666E-3</v>
      </c>
      <c r="E56" s="94">
        <f t="shared" si="37"/>
        <v>6.1111111111111106E-3</v>
      </c>
      <c r="F56" s="94">
        <f t="shared" si="37"/>
        <v>5.8055555555555551E-3</v>
      </c>
      <c r="G56" s="94">
        <f t="shared" si="37"/>
        <v>5.4999999999999997E-3</v>
      </c>
      <c r="H56" s="94">
        <f t="shared" si="37"/>
        <v>5.1944444444444442E-3</v>
      </c>
    </row>
  </sheetData>
  <sheetProtection algorithmName="SHA-512" hashValue="KzNYAj+1HrPJ5ic+VjNNqddC/liHyrCEApqXANtFYssPEyUe2aGeESHNuZdWJP9bOCwlXFk0lxQ88aIf/8Wqmw==" saltValue="GTgbvnpGfEZNonTyEebo5g==" spinCount="100000" sheet="1" selectLockedCells="1"/>
  <mergeCells count="11">
    <mergeCell ref="A1:H1"/>
    <mergeCell ref="A7:H7"/>
    <mergeCell ref="A22:H22"/>
    <mergeCell ref="A42:H42"/>
    <mergeCell ref="A3:B3"/>
    <mergeCell ref="A4:B4"/>
    <mergeCell ref="A5:B5"/>
    <mergeCell ref="C3:D3"/>
    <mergeCell ref="C4:D4"/>
    <mergeCell ref="C5:D5"/>
    <mergeCell ref="A2:H2"/>
  </mergeCells>
  <pageMargins left="0.25" right="0.25" top="0.75" bottom="0.38541666666666669" header="0.3" footer="0.3"/>
  <pageSetup paperSize="9" orientation="portrait" horizontalDpi="0" verticalDpi="0" r:id="rId1"/>
  <rowBreaks count="1" manualBreakCount="1">
    <brk id="40"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BA397-C0B5-4958-8035-9475D3D0FFD9}">
  <sheetPr>
    <tabColor theme="5" tint="0.39997558519241921"/>
    <pageSetUpPr fitToPage="1"/>
  </sheetPr>
  <dimension ref="A1:CH147"/>
  <sheetViews>
    <sheetView zoomScale="80" zoomScaleNormal="80" workbookViewId="0">
      <pane xSplit="2" topLeftCell="D1" activePane="topRight" state="frozen"/>
      <selection activeCell="A61" sqref="A61"/>
      <selection pane="topRight" activeCell="G34" sqref="G34"/>
    </sheetView>
  </sheetViews>
  <sheetFormatPr defaultRowHeight="15" x14ac:dyDescent="0.25"/>
  <cols>
    <col min="1" max="1" width="3" customWidth="1"/>
    <col min="2" max="2" width="6.28515625" customWidth="1"/>
    <col min="3" max="3" width="6.28515625" style="3" hidden="1" customWidth="1"/>
    <col min="4" max="23" width="9.140625" customWidth="1"/>
    <col min="24" max="25" width="9.140625" style="5" customWidth="1"/>
    <col min="26" max="26" width="2.140625" style="5" hidden="1" customWidth="1"/>
    <col min="27" max="86" width="5.7109375" hidden="1" customWidth="1"/>
  </cols>
  <sheetData>
    <row r="1" spans="1:86" ht="31.5" x14ac:dyDescent="0.5">
      <c r="A1" s="130" t="s">
        <v>20</v>
      </c>
      <c r="B1" s="130"/>
      <c r="C1" s="130"/>
      <c r="D1" s="130"/>
      <c r="E1" s="130"/>
      <c r="F1" s="130"/>
      <c r="G1" s="130"/>
      <c r="H1" s="130"/>
      <c r="I1" s="130"/>
      <c r="J1" s="130"/>
      <c r="K1" s="130"/>
      <c r="L1" s="130"/>
      <c r="M1" s="130"/>
      <c r="N1" s="130"/>
      <c r="O1" s="130"/>
      <c r="P1" s="130"/>
      <c r="Q1" s="130"/>
      <c r="R1" s="130"/>
      <c r="S1" s="130"/>
      <c r="T1" s="130"/>
      <c r="U1" s="130"/>
      <c r="V1" s="130"/>
      <c r="W1" s="130"/>
    </row>
    <row r="2" spans="1:86" ht="15" customHeight="1" x14ac:dyDescent="0.25">
      <c r="A2" s="131" t="s">
        <v>25</v>
      </c>
      <c r="B2" s="131"/>
      <c r="C2" s="131"/>
      <c r="D2" s="53">
        <v>1</v>
      </c>
      <c r="E2" s="53">
        <v>2</v>
      </c>
      <c r="F2" s="53">
        <v>3</v>
      </c>
      <c r="G2" s="53">
        <v>4</v>
      </c>
      <c r="H2" s="53">
        <v>5</v>
      </c>
      <c r="I2" s="53">
        <v>6</v>
      </c>
      <c r="J2" s="53">
        <v>7</v>
      </c>
      <c r="K2" s="53">
        <v>8</v>
      </c>
      <c r="L2" s="53">
        <v>9</v>
      </c>
      <c r="M2" s="53">
        <v>10</v>
      </c>
      <c r="N2" s="53">
        <v>11</v>
      </c>
      <c r="O2" s="53">
        <v>12</v>
      </c>
      <c r="P2" s="53">
        <v>13</v>
      </c>
      <c r="Q2" s="53">
        <v>14</v>
      </c>
      <c r="R2" s="53">
        <v>15</v>
      </c>
      <c r="S2" s="53">
        <v>16</v>
      </c>
      <c r="T2" s="53">
        <v>17</v>
      </c>
      <c r="U2" s="53">
        <v>18</v>
      </c>
      <c r="V2" s="53">
        <v>19</v>
      </c>
      <c r="W2" s="53">
        <v>20</v>
      </c>
    </row>
    <row r="3" spans="1:86" x14ac:dyDescent="0.25">
      <c r="A3" s="129" t="s">
        <v>44</v>
      </c>
      <c r="B3" s="129"/>
      <c r="C3" s="7" t="s">
        <v>30</v>
      </c>
      <c r="D3" s="54">
        <f>TIME(0,34,0)</f>
        <v>2.361111111111111E-2</v>
      </c>
      <c r="E3" s="54">
        <f t="shared" ref="E3:W3" si="0">D3+TIME(0,0,10)</f>
        <v>2.372685185185185E-2</v>
      </c>
      <c r="F3" s="54">
        <f t="shared" si="0"/>
        <v>2.3842592592592589E-2</v>
      </c>
      <c r="G3" s="54">
        <f t="shared" si="0"/>
        <v>2.3958333333333328E-2</v>
      </c>
      <c r="H3" s="54">
        <f t="shared" si="0"/>
        <v>2.4074074074074067E-2</v>
      </c>
      <c r="I3" s="54">
        <f t="shared" si="0"/>
        <v>2.4189814814814806E-2</v>
      </c>
      <c r="J3" s="54">
        <f t="shared" si="0"/>
        <v>2.4305555555555546E-2</v>
      </c>
      <c r="K3" s="54">
        <f t="shared" si="0"/>
        <v>2.4421296296296285E-2</v>
      </c>
      <c r="L3" s="54">
        <f t="shared" si="0"/>
        <v>2.4537037037037024E-2</v>
      </c>
      <c r="M3" s="54">
        <f t="shared" si="0"/>
        <v>2.4652777777777763E-2</v>
      </c>
      <c r="N3" s="54">
        <f t="shared" si="0"/>
        <v>2.4768518518518502E-2</v>
      </c>
      <c r="O3" s="54">
        <f t="shared" si="0"/>
        <v>2.4884259259259241E-2</v>
      </c>
      <c r="P3" s="54">
        <f t="shared" si="0"/>
        <v>2.4999999999999981E-2</v>
      </c>
      <c r="Q3" s="54">
        <f t="shared" si="0"/>
        <v>2.511574074074072E-2</v>
      </c>
      <c r="R3" s="54">
        <f t="shared" si="0"/>
        <v>2.5231481481481459E-2</v>
      </c>
      <c r="S3" s="54">
        <f t="shared" si="0"/>
        <v>2.5347222222222198E-2</v>
      </c>
      <c r="T3" s="54">
        <f t="shared" si="0"/>
        <v>2.5462962962962937E-2</v>
      </c>
      <c r="U3" s="54">
        <f t="shared" si="0"/>
        <v>2.5578703703703676E-2</v>
      </c>
      <c r="V3" s="54">
        <f t="shared" si="0"/>
        <v>2.5694444444444416E-2</v>
      </c>
      <c r="W3" s="54">
        <f t="shared" si="0"/>
        <v>2.5810185185185155E-2</v>
      </c>
    </row>
    <row r="4" spans="1:86" x14ac:dyDescent="0.25">
      <c r="A4" s="132" t="s">
        <v>22</v>
      </c>
      <c r="B4" s="9">
        <v>200</v>
      </c>
      <c r="C4" s="10">
        <v>54.55</v>
      </c>
      <c r="D4" s="11">
        <f t="shared" ref="D4:W4" si="1">D3/$C4</f>
        <v>4.3283430084529995E-4</v>
      </c>
      <c r="E4" s="11">
        <f t="shared" si="1"/>
        <v>4.3495603761414944E-4</v>
      </c>
      <c r="F4" s="11">
        <f t="shared" si="1"/>
        <v>4.3707777438299888E-4</v>
      </c>
      <c r="G4" s="11">
        <f t="shared" si="1"/>
        <v>4.3919951115184837E-4</v>
      </c>
      <c r="H4" s="11">
        <f t="shared" si="1"/>
        <v>4.4132124792069786E-4</v>
      </c>
      <c r="I4" s="11">
        <f t="shared" si="1"/>
        <v>4.4344298468954735E-4</v>
      </c>
      <c r="J4" s="11">
        <f t="shared" si="1"/>
        <v>4.4556472145839684E-4</v>
      </c>
      <c r="K4" s="11">
        <f t="shared" si="1"/>
        <v>4.4768645822724633E-4</v>
      </c>
      <c r="L4" s="11">
        <f t="shared" si="1"/>
        <v>4.4980819499609577E-4</v>
      </c>
      <c r="M4" s="11">
        <f t="shared" si="1"/>
        <v>4.5192993176494526E-4</v>
      </c>
      <c r="N4" s="11">
        <f t="shared" si="1"/>
        <v>4.5405166853379475E-4</v>
      </c>
      <c r="O4" s="11">
        <f t="shared" si="1"/>
        <v>4.5617340530264424E-4</v>
      </c>
      <c r="P4" s="11">
        <f t="shared" si="1"/>
        <v>4.5829514207149373E-4</v>
      </c>
      <c r="Q4" s="11">
        <f t="shared" si="1"/>
        <v>4.6041687884034317E-4</v>
      </c>
      <c r="R4" s="11">
        <f t="shared" si="1"/>
        <v>4.6253861560919266E-4</v>
      </c>
      <c r="S4" s="11">
        <f t="shared" si="1"/>
        <v>4.6466035237804215E-4</v>
      </c>
      <c r="T4" s="11">
        <f t="shared" si="1"/>
        <v>4.6678208914689164E-4</v>
      </c>
      <c r="U4" s="11">
        <f t="shared" si="1"/>
        <v>4.6890382591574113E-4</v>
      </c>
      <c r="V4" s="11">
        <f t="shared" si="1"/>
        <v>4.7102556268459057E-4</v>
      </c>
      <c r="W4" s="11">
        <f t="shared" si="1"/>
        <v>4.7314729945344006E-4</v>
      </c>
      <c r="X4" s="43">
        <v>200</v>
      </c>
      <c r="Y4" s="12"/>
      <c r="Z4" s="12"/>
    </row>
    <row r="5" spans="1:86" x14ac:dyDescent="0.25">
      <c r="A5" s="132"/>
      <c r="B5" s="13">
        <v>300</v>
      </c>
      <c r="C5" s="10">
        <v>36</v>
      </c>
      <c r="D5" s="14">
        <f t="shared" ref="D5:W5" si="2">D3/$C5</f>
        <v>6.558641975308642E-4</v>
      </c>
      <c r="E5" s="14">
        <f t="shared" si="2"/>
        <v>6.5907921810699581E-4</v>
      </c>
      <c r="F5" s="14">
        <f t="shared" si="2"/>
        <v>6.6229423868312742E-4</v>
      </c>
      <c r="G5" s="14">
        <f t="shared" si="2"/>
        <v>6.6550925925925914E-4</v>
      </c>
      <c r="H5" s="14">
        <f t="shared" si="2"/>
        <v>6.6872427983539074E-4</v>
      </c>
      <c r="I5" s="14">
        <f t="shared" si="2"/>
        <v>6.7193930041152235E-4</v>
      </c>
      <c r="J5" s="14">
        <f t="shared" si="2"/>
        <v>6.7515432098765407E-4</v>
      </c>
      <c r="K5" s="14">
        <f t="shared" si="2"/>
        <v>6.7836934156378567E-4</v>
      </c>
      <c r="L5" s="14">
        <f t="shared" si="2"/>
        <v>6.8158436213991728E-4</v>
      </c>
      <c r="M5" s="14">
        <f t="shared" si="2"/>
        <v>6.84799382716049E-4</v>
      </c>
      <c r="N5" s="14">
        <f t="shared" si="2"/>
        <v>6.8801440329218061E-4</v>
      </c>
      <c r="O5" s="14">
        <f t="shared" si="2"/>
        <v>6.9122942386831221E-4</v>
      </c>
      <c r="P5" s="14">
        <f t="shared" si="2"/>
        <v>6.9444444444444393E-4</v>
      </c>
      <c r="Q5" s="14">
        <f t="shared" si="2"/>
        <v>6.9765946502057554E-4</v>
      </c>
      <c r="R5" s="14">
        <f t="shared" si="2"/>
        <v>7.0087448559670714E-4</v>
      </c>
      <c r="S5" s="14">
        <f t="shared" si="2"/>
        <v>7.0408950617283886E-4</v>
      </c>
      <c r="T5" s="14">
        <f t="shared" si="2"/>
        <v>7.0730452674897047E-4</v>
      </c>
      <c r="U5" s="14">
        <f t="shared" si="2"/>
        <v>7.1051954732510208E-4</v>
      </c>
      <c r="V5" s="14">
        <f t="shared" si="2"/>
        <v>7.1373456790123379E-4</v>
      </c>
      <c r="W5" s="14">
        <f t="shared" si="2"/>
        <v>7.169495884773654E-4</v>
      </c>
      <c r="X5" s="52">
        <v>300</v>
      </c>
      <c r="Y5" s="12"/>
      <c r="Z5" s="12" t="s">
        <v>31</v>
      </c>
      <c r="AA5" s="15">
        <f t="shared" ref="AA5:AT11" si="3">D5-D4</f>
        <v>2.2302989668556426E-4</v>
      </c>
      <c r="AB5" s="15">
        <f t="shared" si="3"/>
        <v>2.2412318049284637E-4</v>
      </c>
      <c r="AC5" s="15">
        <f t="shared" si="3"/>
        <v>2.2521646430012854E-4</v>
      </c>
      <c r="AD5" s="15">
        <f t="shared" si="3"/>
        <v>2.2630974810741077E-4</v>
      </c>
      <c r="AE5" s="15">
        <f t="shared" si="3"/>
        <v>2.2740303191469288E-4</v>
      </c>
      <c r="AF5" s="15">
        <f t="shared" si="3"/>
        <v>2.28496315721975E-4</v>
      </c>
      <c r="AG5" s="15">
        <f t="shared" si="3"/>
        <v>2.2958959952925723E-4</v>
      </c>
      <c r="AH5" s="15">
        <f t="shared" si="3"/>
        <v>2.3068288333653934E-4</v>
      </c>
      <c r="AI5" s="15">
        <f t="shared" si="3"/>
        <v>2.3177616714382151E-4</v>
      </c>
      <c r="AJ5" s="15">
        <f t="shared" si="3"/>
        <v>2.3286945095110374E-4</v>
      </c>
      <c r="AK5" s="15">
        <f t="shared" si="3"/>
        <v>2.3396273475838586E-4</v>
      </c>
      <c r="AL5" s="15">
        <f t="shared" si="3"/>
        <v>2.3505601856566797E-4</v>
      </c>
      <c r="AM5" s="15">
        <f t="shared" si="3"/>
        <v>2.361493023729502E-4</v>
      </c>
      <c r="AN5" s="15">
        <f t="shared" si="3"/>
        <v>2.3724258618023237E-4</v>
      </c>
      <c r="AO5" s="15">
        <f t="shared" si="3"/>
        <v>2.3833586998751448E-4</v>
      </c>
      <c r="AP5" s="15">
        <f t="shared" si="3"/>
        <v>2.3942915379479671E-4</v>
      </c>
      <c r="AQ5" s="15">
        <f t="shared" si="3"/>
        <v>2.4052243760207883E-4</v>
      </c>
      <c r="AR5" s="15">
        <f t="shared" si="3"/>
        <v>2.4161572140936094E-4</v>
      </c>
      <c r="AS5" s="15">
        <f t="shared" si="3"/>
        <v>2.4270900521664322E-4</v>
      </c>
      <c r="AT5" s="15">
        <f t="shared" si="3"/>
        <v>2.4380228902392534E-4</v>
      </c>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row>
    <row r="6" spans="1:86" x14ac:dyDescent="0.25">
      <c r="A6" s="132"/>
      <c r="B6" s="9">
        <v>400</v>
      </c>
      <c r="C6" s="10">
        <v>26.37</v>
      </c>
      <c r="D6" s="11">
        <f t="shared" ref="D6:W6" si="4">D3/$C6</f>
        <v>8.9537774406943914E-4</v>
      </c>
      <c r="E6" s="11">
        <f t="shared" si="4"/>
        <v>8.9976685065801471E-4</v>
      </c>
      <c r="F6" s="11">
        <f t="shared" si="4"/>
        <v>9.0415595724659039E-4</v>
      </c>
      <c r="G6" s="11">
        <f t="shared" si="4"/>
        <v>9.0854506383516596E-4</v>
      </c>
      <c r="H6" s="11">
        <f t="shared" si="4"/>
        <v>9.1293417042374164E-4</v>
      </c>
      <c r="I6" s="11">
        <f t="shared" si="4"/>
        <v>9.1732327701231722E-4</v>
      </c>
      <c r="J6" s="11">
        <f t="shared" si="4"/>
        <v>9.217123836008929E-4</v>
      </c>
      <c r="K6" s="11">
        <f t="shared" si="4"/>
        <v>9.2610149018946847E-4</v>
      </c>
      <c r="L6" s="11">
        <f t="shared" si="4"/>
        <v>9.3049059677804415E-4</v>
      </c>
      <c r="M6" s="11">
        <f t="shared" si="4"/>
        <v>9.3487970336661973E-4</v>
      </c>
      <c r="N6" s="11">
        <f t="shared" si="4"/>
        <v>9.392688099551953E-4</v>
      </c>
      <c r="O6" s="11">
        <f t="shared" si="4"/>
        <v>9.4365791654377098E-4</v>
      </c>
      <c r="P6" s="11">
        <f t="shared" si="4"/>
        <v>9.4804702313234655E-4</v>
      </c>
      <c r="Q6" s="11">
        <f t="shared" si="4"/>
        <v>9.5243612972092224E-4</v>
      </c>
      <c r="R6" s="11">
        <f t="shared" si="4"/>
        <v>9.5682523630949781E-4</v>
      </c>
      <c r="S6" s="11">
        <f t="shared" si="4"/>
        <v>9.6121434289807349E-4</v>
      </c>
      <c r="T6" s="11">
        <f t="shared" si="4"/>
        <v>9.6560344948664906E-4</v>
      </c>
      <c r="U6" s="11">
        <f t="shared" si="4"/>
        <v>9.6999255607522475E-4</v>
      </c>
      <c r="V6" s="11">
        <f t="shared" si="4"/>
        <v>9.7438166266380032E-4</v>
      </c>
      <c r="W6" s="11">
        <f t="shared" si="4"/>
        <v>9.7877076925237589E-4</v>
      </c>
      <c r="X6" s="43">
        <v>400</v>
      </c>
      <c r="Y6" s="12"/>
      <c r="Z6" s="12" t="s">
        <v>32</v>
      </c>
      <c r="AA6" s="16">
        <f t="shared" si="3"/>
        <v>2.3951354653857493E-4</v>
      </c>
      <c r="AB6" s="16">
        <f t="shared" si="3"/>
        <v>2.406876325510189E-4</v>
      </c>
      <c r="AC6" s="16">
        <f t="shared" si="3"/>
        <v>2.4186171856346297E-4</v>
      </c>
      <c r="AD6" s="16">
        <f t="shared" si="3"/>
        <v>2.4303580457590683E-4</v>
      </c>
      <c r="AE6" s="16">
        <f t="shared" si="3"/>
        <v>2.442098905883509E-4</v>
      </c>
      <c r="AF6" s="16">
        <f t="shared" si="3"/>
        <v>2.4538397660079487E-4</v>
      </c>
      <c r="AG6" s="16">
        <f t="shared" si="3"/>
        <v>2.4655806261323883E-4</v>
      </c>
      <c r="AH6" s="16">
        <f t="shared" si="3"/>
        <v>2.477321486256828E-4</v>
      </c>
      <c r="AI6" s="16">
        <f t="shared" si="3"/>
        <v>2.4890623463812687E-4</v>
      </c>
      <c r="AJ6" s="16">
        <f t="shared" si="3"/>
        <v>2.5008032065057073E-4</v>
      </c>
      <c r="AK6" s="16">
        <f t="shared" si="3"/>
        <v>2.5125440666301469E-4</v>
      </c>
      <c r="AL6" s="16">
        <f t="shared" si="3"/>
        <v>2.5242849267545877E-4</v>
      </c>
      <c r="AM6" s="16">
        <f t="shared" si="3"/>
        <v>2.5360257868790263E-4</v>
      </c>
      <c r="AN6" s="16">
        <f t="shared" si="3"/>
        <v>2.547766647003467E-4</v>
      </c>
      <c r="AO6" s="16">
        <f t="shared" si="3"/>
        <v>2.5595075071279067E-4</v>
      </c>
      <c r="AP6" s="16">
        <f t="shared" si="3"/>
        <v>2.5712483672523463E-4</v>
      </c>
      <c r="AQ6" s="16">
        <f t="shared" si="3"/>
        <v>2.582989227376786E-4</v>
      </c>
      <c r="AR6" s="16">
        <f t="shared" si="3"/>
        <v>2.5947300875012267E-4</v>
      </c>
      <c r="AS6" s="16">
        <f t="shared" si="3"/>
        <v>2.6064709476256653E-4</v>
      </c>
      <c r="AT6" s="16">
        <f t="shared" si="3"/>
        <v>2.6182118077501049E-4</v>
      </c>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row>
    <row r="7" spans="1:86" x14ac:dyDescent="0.25">
      <c r="A7" s="132"/>
      <c r="B7" s="13">
        <v>500</v>
      </c>
      <c r="C7" s="10">
        <v>20.8</v>
      </c>
      <c r="D7" s="14">
        <f t="shared" ref="D7:W7" si="5">D3/$C7</f>
        <v>1.1351495726495725E-3</v>
      </c>
      <c r="E7" s="14">
        <f t="shared" si="5"/>
        <v>1.1407140313390311E-3</v>
      </c>
      <c r="F7" s="14">
        <f t="shared" si="5"/>
        <v>1.1462784900284897E-3</v>
      </c>
      <c r="G7" s="14">
        <f t="shared" si="5"/>
        <v>1.1518429487179485E-3</v>
      </c>
      <c r="H7" s="14">
        <f t="shared" si="5"/>
        <v>1.1574074074074071E-3</v>
      </c>
      <c r="I7" s="14">
        <f t="shared" si="5"/>
        <v>1.1629718660968657E-3</v>
      </c>
      <c r="J7" s="14">
        <f t="shared" si="5"/>
        <v>1.1685363247863243E-3</v>
      </c>
      <c r="K7" s="14">
        <f t="shared" si="5"/>
        <v>1.1741007834757829E-3</v>
      </c>
      <c r="L7" s="14">
        <f t="shared" si="5"/>
        <v>1.1796652421652415E-3</v>
      </c>
      <c r="M7" s="14">
        <f t="shared" si="5"/>
        <v>1.1852297008547001E-3</v>
      </c>
      <c r="N7" s="14">
        <f t="shared" si="5"/>
        <v>1.1907941595441587E-3</v>
      </c>
      <c r="O7" s="14">
        <f t="shared" si="5"/>
        <v>1.1963586182336173E-3</v>
      </c>
      <c r="P7" s="14">
        <f t="shared" si="5"/>
        <v>1.2019230769230759E-3</v>
      </c>
      <c r="Q7" s="14">
        <f t="shared" si="5"/>
        <v>1.2074875356125345E-3</v>
      </c>
      <c r="R7" s="14">
        <f t="shared" si="5"/>
        <v>1.2130519943019931E-3</v>
      </c>
      <c r="S7" s="14">
        <f t="shared" si="5"/>
        <v>1.2186164529914517E-3</v>
      </c>
      <c r="T7" s="14">
        <f t="shared" si="5"/>
        <v>1.2241809116809103E-3</v>
      </c>
      <c r="U7" s="14">
        <f t="shared" si="5"/>
        <v>1.2297453703703691E-3</v>
      </c>
      <c r="V7" s="14">
        <f t="shared" si="5"/>
        <v>1.2353098290598277E-3</v>
      </c>
      <c r="W7" s="14">
        <f t="shared" si="5"/>
        <v>1.2408742877492863E-3</v>
      </c>
      <c r="X7" s="52">
        <v>500</v>
      </c>
      <c r="Y7" s="12"/>
      <c r="Z7" s="12" t="s">
        <v>33</v>
      </c>
      <c r="AA7" s="16">
        <f t="shared" si="3"/>
        <v>2.3977182858013338E-4</v>
      </c>
      <c r="AB7" s="16">
        <f t="shared" si="3"/>
        <v>2.4094718068101641E-4</v>
      </c>
      <c r="AC7" s="16">
        <f t="shared" si="3"/>
        <v>2.4212253278189932E-4</v>
      </c>
      <c r="AD7" s="16">
        <f t="shared" si="3"/>
        <v>2.4329788488278257E-4</v>
      </c>
      <c r="AE7" s="16">
        <f t="shared" si="3"/>
        <v>2.4447323698366548E-4</v>
      </c>
      <c r="AF7" s="16">
        <f t="shared" si="3"/>
        <v>2.4564858908454851E-4</v>
      </c>
      <c r="AG7" s="16">
        <f t="shared" si="3"/>
        <v>2.4682394118543142E-4</v>
      </c>
      <c r="AH7" s="16">
        <f t="shared" si="3"/>
        <v>2.4799929328631445E-4</v>
      </c>
      <c r="AI7" s="16">
        <f t="shared" si="3"/>
        <v>2.4917464538719736E-4</v>
      </c>
      <c r="AJ7" s="16">
        <f t="shared" si="3"/>
        <v>2.5034999748808039E-4</v>
      </c>
      <c r="AK7" s="16">
        <f t="shared" si="3"/>
        <v>2.5152534958896341E-4</v>
      </c>
      <c r="AL7" s="16">
        <f t="shared" si="3"/>
        <v>2.5270070168984633E-4</v>
      </c>
      <c r="AM7" s="16">
        <f t="shared" si="3"/>
        <v>2.5387605379072935E-4</v>
      </c>
      <c r="AN7" s="16">
        <f t="shared" si="3"/>
        <v>2.5505140589161227E-4</v>
      </c>
      <c r="AO7" s="16">
        <f t="shared" si="3"/>
        <v>2.5622675799249529E-4</v>
      </c>
      <c r="AP7" s="16">
        <f t="shared" si="3"/>
        <v>2.5740211009337821E-4</v>
      </c>
      <c r="AQ7" s="16">
        <f t="shared" si="3"/>
        <v>2.5857746219426123E-4</v>
      </c>
      <c r="AR7" s="16">
        <f t="shared" si="3"/>
        <v>2.5975281429514436E-4</v>
      </c>
      <c r="AS7" s="16">
        <f t="shared" si="3"/>
        <v>2.6092816639602739E-4</v>
      </c>
      <c r="AT7" s="16">
        <f t="shared" si="3"/>
        <v>2.6210351849691041E-4</v>
      </c>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row>
    <row r="8" spans="1:86" x14ac:dyDescent="0.25">
      <c r="A8" s="132"/>
      <c r="B8" s="9">
        <v>600</v>
      </c>
      <c r="C8" s="10">
        <v>17.2</v>
      </c>
      <c r="D8" s="11">
        <f t="shared" ref="D8:W8" si="6">D3/$C8</f>
        <v>1.3727390180878554E-3</v>
      </c>
      <c r="E8" s="11">
        <f t="shared" si="6"/>
        <v>1.3794681309216193E-3</v>
      </c>
      <c r="F8" s="11">
        <f t="shared" si="6"/>
        <v>1.3861972437553831E-3</v>
      </c>
      <c r="G8" s="11">
        <f t="shared" si="6"/>
        <v>1.3929263565891469E-3</v>
      </c>
      <c r="H8" s="11">
        <f t="shared" si="6"/>
        <v>1.399655469422911E-3</v>
      </c>
      <c r="I8" s="11">
        <f t="shared" si="6"/>
        <v>1.4063845822566748E-3</v>
      </c>
      <c r="J8" s="11">
        <f t="shared" si="6"/>
        <v>1.4131136950904387E-3</v>
      </c>
      <c r="K8" s="11">
        <f t="shared" si="6"/>
        <v>1.4198428079242027E-3</v>
      </c>
      <c r="L8" s="11">
        <f t="shared" si="6"/>
        <v>1.4265719207579666E-3</v>
      </c>
      <c r="M8" s="11">
        <f t="shared" si="6"/>
        <v>1.4333010335917304E-3</v>
      </c>
      <c r="N8" s="11">
        <f t="shared" si="6"/>
        <v>1.4400301464254945E-3</v>
      </c>
      <c r="O8" s="11">
        <f t="shared" si="6"/>
        <v>1.4467592592592583E-3</v>
      </c>
      <c r="P8" s="11">
        <f t="shared" si="6"/>
        <v>1.4534883720930222E-3</v>
      </c>
      <c r="Q8" s="11">
        <f t="shared" si="6"/>
        <v>1.460217484926786E-3</v>
      </c>
      <c r="R8" s="11">
        <f t="shared" si="6"/>
        <v>1.46694659776055E-3</v>
      </c>
      <c r="S8" s="11">
        <f t="shared" si="6"/>
        <v>1.4736757105943139E-3</v>
      </c>
      <c r="T8" s="11">
        <f t="shared" si="6"/>
        <v>1.4804048234280777E-3</v>
      </c>
      <c r="U8" s="11">
        <f t="shared" si="6"/>
        <v>1.4871339362618418E-3</v>
      </c>
      <c r="V8" s="11">
        <f t="shared" si="6"/>
        <v>1.4938630490956056E-3</v>
      </c>
      <c r="W8" s="11">
        <f t="shared" si="6"/>
        <v>1.5005921619293695E-3</v>
      </c>
      <c r="X8" s="43">
        <v>600</v>
      </c>
      <c r="Y8" s="12"/>
      <c r="Z8" s="12" t="s">
        <v>34</v>
      </c>
      <c r="AA8" s="16">
        <f t="shared" si="3"/>
        <v>2.375894454382829E-4</v>
      </c>
      <c r="AB8" s="16">
        <f t="shared" si="3"/>
        <v>2.3875409958258815E-4</v>
      </c>
      <c r="AC8" s="16">
        <f t="shared" si="3"/>
        <v>2.3991875372689339E-4</v>
      </c>
      <c r="AD8" s="16">
        <f t="shared" si="3"/>
        <v>2.4108340787119841E-4</v>
      </c>
      <c r="AE8" s="16">
        <f t="shared" si="3"/>
        <v>2.4224806201550387E-4</v>
      </c>
      <c r="AF8" s="16">
        <f t="shared" si="3"/>
        <v>2.4341271615980912E-4</v>
      </c>
      <c r="AG8" s="16">
        <f t="shared" si="3"/>
        <v>2.4457737030411436E-4</v>
      </c>
      <c r="AH8" s="16">
        <f t="shared" si="3"/>
        <v>2.4574202444841982E-4</v>
      </c>
      <c r="AI8" s="16">
        <f t="shared" si="3"/>
        <v>2.4690667859272506E-4</v>
      </c>
      <c r="AJ8" s="16">
        <f t="shared" si="3"/>
        <v>2.480713327370303E-4</v>
      </c>
      <c r="AK8" s="16">
        <f t="shared" si="3"/>
        <v>2.4923598688133576E-4</v>
      </c>
      <c r="AL8" s="16">
        <f t="shared" si="3"/>
        <v>2.50400641025641E-4</v>
      </c>
      <c r="AM8" s="16">
        <f t="shared" si="3"/>
        <v>2.5156529516994625E-4</v>
      </c>
      <c r="AN8" s="16">
        <f t="shared" si="3"/>
        <v>2.5272994931425149E-4</v>
      </c>
      <c r="AO8" s="16">
        <f t="shared" si="3"/>
        <v>2.5389460345855695E-4</v>
      </c>
      <c r="AP8" s="16">
        <f t="shared" si="3"/>
        <v>2.5505925760286219E-4</v>
      </c>
      <c r="AQ8" s="16">
        <f t="shared" si="3"/>
        <v>2.5622391174716743E-4</v>
      </c>
      <c r="AR8" s="16">
        <f t="shared" si="3"/>
        <v>2.5738856589147267E-4</v>
      </c>
      <c r="AS8" s="16">
        <f t="shared" si="3"/>
        <v>2.5855322003577792E-4</v>
      </c>
      <c r="AT8" s="16">
        <f t="shared" si="3"/>
        <v>2.5971787418008316E-4</v>
      </c>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row>
    <row r="9" spans="1:86" x14ac:dyDescent="0.25">
      <c r="A9" s="132"/>
      <c r="B9" s="13">
        <v>800</v>
      </c>
      <c r="C9" s="10">
        <v>12.6</v>
      </c>
      <c r="D9" s="14">
        <f t="shared" ref="D9:W9" si="7">D3/$C9</f>
        <v>1.8738977072310405E-3</v>
      </c>
      <c r="E9" s="14">
        <f t="shared" si="7"/>
        <v>1.8830834803057024E-3</v>
      </c>
      <c r="F9" s="14">
        <f t="shared" si="7"/>
        <v>1.8922692533803642E-3</v>
      </c>
      <c r="G9" s="14">
        <f t="shared" si="7"/>
        <v>1.9014550264550261E-3</v>
      </c>
      <c r="H9" s="14">
        <f t="shared" si="7"/>
        <v>1.910640799529688E-3</v>
      </c>
      <c r="I9" s="14">
        <f t="shared" si="7"/>
        <v>1.9198265726043497E-3</v>
      </c>
      <c r="J9" s="14">
        <f t="shared" si="7"/>
        <v>1.9290123456790116E-3</v>
      </c>
      <c r="K9" s="14">
        <f t="shared" si="7"/>
        <v>1.9381981187536735E-3</v>
      </c>
      <c r="L9" s="14">
        <f t="shared" si="7"/>
        <v>1.9473838918283354E-3</v>
      </c>
      <c r="M9" s="14">
        <f t="shared" si="7"/>
        <v>1.9565696649029973E-3</v>
      </c>
      <c r="N9" s="14">
        <f t="shared" si="7"/>
        <v>1.9657554379776589E-3</v>
      </c>
      <c r="O9" s="14">
        <f t="shared" si="7"/>
        <v>1.9749412110523206E-3</v>
      </c>
      <c r="P9" s="14">
        <f t="shared" si="7"/>
        <v>1.9841269841269827E-3</v>
      </c>
      <c r="Q9" s="14">
        <f t="shared" si="7"/>
        <v>1.9933127572016444E-3</v>
      </c>
      <c r="R9" s="14">
        <f t="shared" si="7"/>
        <v>2.0024985302763065E-3</v>
      </c>
      <c r="S9" s="14">
        <f t="shared" si="7"/>
        <v>2.0116843033509682E-3</v>
      </c>
      <c r="T9" s="14">
        <f t="shared" si="7"/>
        <v>2.0208700764256298E-3</v>
      </c>
      <c r="U9" s="14">
        <f t="shared" si="7"/>
        <v>2.030055849500292E-3</v>
      </c>
      <c r="V9" s="14">
        <f t="shared" si="7"/>
        <v>2.0392416225749536E-3</v>
      </c>
      <c r="W9" s="14">
        <f t="shared" si="7"/>
        <v>2.0484273956496153E-3</v>
      </c>
      <c r="X9" s="52">
        <v>800</v>
      </c>
      <c r="Y9" s="12"/>
      <c r="Z9" s="12" t="s">
        <v>35</v>
      </c>
      <c r="AA9" s="16">
        <f t="shared" si="3"/>
        <v>5.0115868914318504E-4</v>
      </c>
      <c r="AB9" s="16">
        <f t="shared" si="3"/>
        <v>5.0361534938408309E-4</v>
      </c>
      <c r="AC9" s="16">
        <f t="shared" si="3"/>
        <v>5.0607200962498114E-4</v>
      </c>
      <c r="AD9" s="16">
        <f t="shared" si="3"/>
        <v>5.0852866986587919E-4</v>
      </c>
      <c r="AE9" s="16">
        <f t="shared" si="3"/>
        <v>5.1098533010677702E-4</v>
      </c>
      <c r="AF9" s="16">
        <f t="shared" si="3"/>
        <v>5.1344199034767486E-4</v>
      </c>
      <c r="AG9" s="16">
        <f t="shared" si="3"/>
        <v>5.1589865058857291E-4</v>
      </c>
      <c r="AH9" s="16">
        <f t="shared" si="3"/>
        <v>5.1835531082947074E-4</v>
      </c>
      <c r="AI9" s="16">
        <f t="shared" si="3"/>
        <v>5.2081197107036879E-4</v>
      </c>
      <c r="AJ9" s="16">
        <f t="shared" si="3"/>
        <v>5.2326863131126685E-4</v>
      </c>
      <c r="AK9" s="16">
        <f t="shared" si="3"/>
        <v>5.2572529155216446E-4</v>
      </c>
      <c r="AL9" s="16">
        <f t="shared" si="3"/>
        <v>5.281819517930623E-4</v>
      </c>
      <c r="AM9" s="16">
        <f t="shared" si="3"/>
        <v>5.3063861203396056E-4</v>
      </c>
      <c r="AN9" s="16">
        <f t="shared" si="3"/>
        <v>5.330952722748584E-4</v>
      </c>
      <c r="AO9" s="16">
        <f t="shared" si="3"/>
        <v>5.3555193251575645E-4</v>
      </c>
      <c r="AP9" s="16">
        <f t="shared" si="3"/>
        <v>5.3800859275665428E-4</v>
      </c>
      <c r="AQ9" s="16">
        <f t="shared" si="3"/>
        <v>5.4046525299755212E-4</v>
      </c>
      <c r="AR9" s="16">
        <f t="shared" si="3"/>
        <v>5.4292191323845017E-4</v>
      </c>
      <c r="AS9" s="16">
        <f t="shared" si="3"/>
        <v>5.45378573479348E-4</v>
      </c>
      <c r="AT9" s="16">
        <f t="shared" si="3"/>
        <v>5.4783523372024584E-4</v>
      </c>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row>
    <row r="10" spans="1:86" x14ac:dyDescent="0.25">
      <c r="A10" s="132"/>
      <c r="B10" s="9">
        <v>1000</v>
      </c>
      <c r="C10" s="10">
        <v>10</v>
      </c>
      <c r="D10" s="11">
        <f t="shared" ref="D10:W10" si="8">D3/$C10</f>
        <v>2.3611111111111111E-3</v>
      </c>
      <c r="E10" s="11">
        <f t="shared" si="8"/>
        <v>2.3726851851851851E-3</v>
      </c>
      <c r="F10" s="11">
        <f t="shared" si="8"/>
        <v>2.3842592592592587E-3</v>
      </c>
      <c r="G10" s="11">
        <f t="shared" si="8"/>
        <v>2.3958333333333327E-3</v>
      </c>
      <c r="H10" s="11">
        <f t="shared" si="8"/>
        <v>2.4074074074074067E-3</v>
      </c>
      <c r="I10" s="11">
        <f t="shared" si="8"/>
        <v>2.4189814814814807E-3</v>
      </c>
      <c r="J10" s="11">
        <f t="shared" si="8"/>
        <v>2.4305555555555547E-3</v>
      </c>
      <c r="K10" s="11">
        <f t="shared" si="8"/>
        <v>2.4421296296296283E-3</v>
      </c>
      <c r="L10" s="11">
        <f t="shared" si="8"/>
        <v>2.4537037037037023E-3</v>
      </c>
      <c r="M10" s="11">
        <f t="shared" si="8"/>
        <v>2.4652777777777763E-3</v>
      </c>
      <c r="N10" s="11">
        <f t="shared" si="8"/>
        <v>2.4768518518518503E-3</v>
      </c>
      <c r="O10" s="11">
        <f t="shared" si="8"/>
        <v>2.4884259259259243E-3</v>
      </c>
      <c r="P10" s="11">
        <f t="shared" si="8"/>
        <v>2.4999999999999979E-3</v>
      </c>
      <c r="Q10" s="11">
        <f t="shared" si="8"/>
        <v>2.5115740740740719E-3</v>
      </c>
      <c r="R10" s="11">
        <f t="shared" si="8"/>
        <v>2.5231481481481459E-3</v>
      </c>
      <c r="S10" s="11">
        <f t="shared" si="8"/>
        <v>2.5347222222222199E-3</v>
      </c>
      <c r="T10" s="11">
        <f t="shared" si="8"/>
        <v>2.5462962962962939E-3</v>
      </c>
      <c r="U10" s="11">
        <f t="shared" si="8"/>
        <v>2.5578703703703675E-3</v>
      </c>
      <c r="V10" s="11">
        <f t="shared" si="8"/>
        <v>2.5694444444444415E-3</v>
      </c>
      <c r="W10" s="11">
        <f t="shared" si="8"/>
        <v>2.5810185185185155E-3</v>
      </c>
      <c r="X10" s="43">
        <v>1000</v>
      </c>
      <c r="Y10" s="12"/>
      <c r="Z10" s="12" t="s">
        <v>36</v>
      </c>
      <c r="AA10" s="16">
        <f t="shared" si="3"/>
        <v>4.8721340388007068E-4</v>
      </c>
      <c r="AB10" s="16">
        <f t="shared" si="3"/>
        <v>4.8960170487948279E-4</v>
      </c>
      <c r="AC10" s="16">
        <f t="shared" si="3"/>
        <v>4.9199000587889447E-4</v>
      </c>
      <c r="AD10" s="16">
        <f t="shared" si="3"/>
        <v>4.9437830687830658E-4</v>
      </c>
      <c r="AE10" s="16">
        <f t="shared" si="3"/>
        <v>4.967666078777187E-4</v>
      </c>
      <c r="AF10" s="16">
        <f t="shared" si="3"/>
        <v>4.9915490887713103E-4</v>
      </c>
      <c r="AG10" s="16">
        <f t="shared" si="3"/>
        <v>5.0154320987654314E-4</v>
      </c>
      <c r="AH10" s="16">
        <f t="shared" si="3"/>
        <v>5.0393151087595482E-4</v>
      </c>
      <c r="AI10" s="16">
        <f t="shared" si="3"/>
        <v>5.0631981187536693E-4</v>
      </c>
      <c r="AJ10" s="16">
        <f t="shared" si="3"/>
        <v>5.0870811287477904E-4</v>
      </c>
      <c r="AK10" s="16">
        <f t="shared" si="3"/>
        <v>5.1109641387419137E-4</v>
      </c>
      <c r="AL10" s="16">
        <f t="shared" si="3"/>
        <v>5.1348471487360371E-4</v>
      </c>
      <c r="AM10" s="16">
        <f t="shared" si="3"/>
        <v>5.1587301587301517E-4</v>
      </c>
      <c r="AN10" s="16">
        <f t="shared" si="3"/>
        <v>5.182613168724275E-4</v>
      </c>
      <c r="AO10" s="16">
        <f t="shared" si="3"/>
        <v>5.2064961787183939E-4</v>
      </c>
      <c r="AP10" s="16">
        <f t="shared" si="3"/>
        <v>5.2303791887125172E-4</v>
      </c>
      <c r="AQ10" s="16">
        <f t="shared" si="3"/>
        <v>5.2542621987066405E-4</v>
      </c>
      <c r="AR10" s="16">
        <f t="shared" si="3"/>
        <v>5.2781452087007552E-4</v>
      </c>
      <c r="AS10" s="16">
        <f t="shared" si="3"/>
        <v>5.3020282186948785E-4</v>
      </c>
      <c r="AT10" s="16">
        <f t="shared" si="3"/>
        <v>5.3259112286890018E-4</v>
      </c>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row>
    <row r="11" spans="1:86" x14ac:dyDescent="0.25">
      <c r="A11" s="132"/>
      <c r="B11" s="13">
        <v>1200</v>
      </c>
      <c r="C11" s="10">
        <v>8.27</v>
      </c>
      <c r="D11" s="14">
        <f t="shared" ref="D11:W11" si="9">D3/$C11</f>
        <v>2.8550315732903402E-3</v>
      </c>
      <c r="E11" s="14">
        <f t="shared" si="9"/>
        <v>2.8690268261005866E-3</v>
      </c>
      <c r="F11" s="14">
        <f t="shared" si="9"/>
        <v>2.883022078910833E-3</v>
      </c>
      <c r="G11" s="14">
        <f t="shared" si="9"/>
        <v>2.8970173317210799E-3</v>
      </c>
      <c r="H11" s="14">
        <f t="shared" si="9"/>
        <v>2.9110125845313263E-3</v>
      </c>
      <c r="I11" s="14">
        <f t="shared" si="9"/>
        <v>2.9250078373415727E-3</v>
      </c>
      <c r="J11" s="14">
        <f t="shared" si="9"/>
        <v>2.9390030901518195E-3</v>
      </c>
      <c r="K11" s="14">
        <f t="shared" si="9"/>
        <v>2.9529983429620659E-3</v>
      </c>
      <c r="L11" s="14">
        <f t="shared" si="9"/>
        <v>2.9669935957723128E-3</v>
      </c>
      <c r="M11" s="14">
        <f t="shared" si="9"/>
        <v>2.9809888485825592E-3</v>
      </c>
      <c r="N11" s="14">
        <f t="shared" si="9"/>
        <v>2.9949841013928056E-3</v>
      </c>
      <c r="O11" s="14">
        <f t="shared" si="9"/>
        <v>3.0089793542030525E-3</v>
      </c>
      <c r="P11" s="14">
        <f t="shared" si="9"/>
        <v>3.0229746070132989E-3</v>
      </c>
      <c r="Q11" s="14">
        <f t="shared" si="9"/>
        <v>3.0369698598235453E-3</v>
      </c>
      <c r="R11" s="14">
        <f t="shared" si="9"/>
        <v>3.0509651126337922E-3</v>
      </c>
      <c r="S11" s="14">
        <f t="shared" si="9"/>
        <v>3.0649603654440386E-3</v>
      </c>
      <c r="T11" s="14">
        <f t="shared" si="9"/>
        <v>3.078955618254285E-3</v>
      </c>
      <c r="U11" s="14">
        <f t="shared" si="9"/>
        <v>3.0929508710645318E-3</v>
      </c>
      <c r="V11" s="14">
        <f t="shared" si="9"/>
        <v>3.1069461238747782E-3</v>
      </c>
      <c r="W11" s="14">
        <f t="shared" si="9"/>
        <v>3.1209413766850251E-3</v>
      </c>
      <c r="X11" s="52">
        <v>1200</v>
      </c>
      <c r="Y11" s="12"/>
      <c r="Z11" s="12" t="s">
        <v>37</v>
      </c>
      <c r="AA11" s="16">
        <f t="shared" si="3"/>
        <v>4.9392046217922904E-4</v>
      </c>
      <c r="AB11" s="16">
        <f t="shared" si="3"/>
        <v>4.9634164091540145E-4</v>
      </c>
      <c r="AC11" s="16">
        <f t="shared" si="3"/>
        <v>4.9876281965157429E-4</v>
      </c>
      <c r="AD11" s="16">
        <f t="shared" si="3"/>
        <v>5.0118399838774714E-4</v>
      </c>
      <c r="AE11" s="16">
        <f t="shared" si="3"/>
        <v>5.0360517712391955E-4</v>
      </c>
      <c r="AF11" s="16">
        <f t="shared" si="3"/>
        <v>5.0602635586009196E-4</v>
      </c>
      <c r="AG11" s="16">
        <f t="shared" si="3"/>
        <v>5.084475345962648E-4</v>
      </c>
      <c r="AH11" s="16">
        <f t="shared" si="3"/>
        <v>5.1086871333243765E-4</v>
      </c>
      <c r="AI11" s="16">
        <f t="shared" si="3"/>
        <v>5.1328989206861049E-4</v>
      </c>
      <c r="AJ11" s="16">
        <f t="shared" si="3"/>
        <v>5.157110708047829E-4</v>
      </c>
      <c r="AK11" s="16">
        <f t="shared" si="3"/>
        <v>5.1813224954095531E-4</v>
      </c>
      <c r="AL11" s="16">
        <f t="shared" si="3"/>
        <v>5.2055342827712816E-4</v>
      </c>
      <c r="AM11" s="16">
        <f t="shared" si="3"/>
        <v>5.22974607013301E-4</v>
      </c>
      <c r="AN11" s="16">
        <f t="shared" si="3"/>
        <v>5.2539578574947341E-4</v>
      </c>
      <c r="AO11" s="16">
        <f t="shared" si="3"/>
        <v>5.2781696448564626E-4</v>
      </c>
      <c r="AP11" s="16">
        <f t="shared" si="3"/>
        <v>5.3023814322181867E-4</v>
      </c>
      <c r="AQ11" s="16">
        <f t="shared" si="3"/>
        <v>5.3265932195799108E-4</v>
      </c>
      <c r="AR11" s="16">
        <f t="shared" si="3"/>
        <v>5.3508050069416436E-4</v>
      </c>
      <c r="AS11" s="16">
        <f t="shared" si="3"/>
        <v>5.3750167943033677E-4</v>
      </c>
      <c r="AT11" s="16">
        <f t="shared" si="3"/>
        <v>5.3992285816650961E-4</v>
      </c>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row>
    <row r="12" spans="1:86" x14ac:dyDescent="0.25">
      <c r="A12" s="55"/>
      <c r="B12" s="55"/>
      <c r="C12" s="4"/>
      <c r="D12" s="55"/>
      <c r="E12" s="55"/>
      <c r="F12" s="55"/>
      <c r="G12" s="55"/>
      <c r="H12" s="55"/>
      <c r="I12" s="55"/>
      <c r="J12" s="55"/>
      <c r="K12" s="55"/>
      <c r="L12" s="55"/>
      <c r="M12" s="55"/>
      <c r="N12" s="55"/>
      <c r="O12" s="55"/>
      <c r="P12" s="55"/>
      <c r="Q12" s="55"/>
      <c r="R12" s="55"/>
      <c r="S12" s="55"/>
      <c r="T12" s="55"/>
      <c r="U12" s="55"/>
      <c r="V12" s="55"/>
      <c r="W12" s="55"/>
      <c r="Z12" s="12"/>
    </row>
    <row r="13" spans="1:86" x14ac:dyDescent="0.25">
      <c r="A13" s="133" t="s">
        <v>26</v>
      </c>
      <c r="B13" s="133"/>
      <c r="C13" s="133"/>
      <c r="D13" s="17">
        <v>1</v>
      </c>
      <c r="E13" s="17">
        <v>2</v>
      </c>
      <c r="F13" s="17">
        <v>3</v>
      </c>
      <c r="G13" s="17">
        <v>4</v>
      </c>
      <c r="H13" s="17">
        <v>5</v>
      </c>
      <c r="I13" s="17">
        <v>6</v>
      </c>
      <c r="J13" s="17">
        <v>7</v>
      </c>
      <c r="K13" s="17">
        <v>8</v>
      </c>
      <c r="L13" s="17">
        <v>9</v>
      </c>
      <c r="M13" s="17">
        <v>10</v>
      </c>
      <c r="N13" s="17">
        <v>11</v>
      </c>
      <c r="O13" s="17">
        <v>12</v>
      </c>
      <c r="P13" s="17">
        <v>13</v>
      </c>
      <c r="Q13" s="17">
        <v>14</v>
      </c>
      <c r="R13" s="17">
        <v>15</v>
      </c>
      <c r="S13" s="17">
        <v>16</v>
      </c>
      <c r="T13" s="17">
        <v>17</v>
      </c>
      <c r="U13" s="17">
        <v>18</v>
      </c>
      <c r="V13" s="17">
        <v>19</v>
      </c>
      <c r="W13" s="17">
        <v>20</v>
      </c>
      <c r="Z13" s="12"/>
    </row>
    <row r="14" spans="1:86" x14ac:dyDescent="0.25">
      <c r="A14" s="129" t="s">
        <v>44</v>
      </c>
      <c r="B14" s="129"/>
      <c r="C14" s="10" t="s">
        <v>30</v>
      </c>
      <c r="D14" s="18">
        <f>TIME(0,37,15)</f>
        <v>2.5868055555555557E-2</v>
      </c>
      <c r="E14" s="18">
        <f t="shared" ref="E14:W14" si="10">D14+TIME(0,0,15)</f>
        <v>2.6041666666666668E-2</v>
      </c>
      <c r="F14" s="18">
        <f t="shared" si="10"/>
        <v>2.6215277777777778E-2</v>
      </c>
      <c r="G14" s="18">
        <f t="shared" si="10"/>
        <v>2.6388888888888889E-2</v>
      </c>
      <c r="H14" s="18">
        <f t="shared" si="10"/>
        <v>2.6562499999999999E-2</v>
      </c>
      <c r="I14" s="18">
        <f t="shared" si="10"/>
        <v>2.673611111111111E-2</v>
      </c>
      <c r="J14" s="18">
        <f t="shared" si="10"/>
        <v>2.690972222222222E-2</v>
      </c>
      <c r="K14" s="18">
        <f t="shared" si="10"/>
        <v>2.7083333333333331E-2</v>
      </c>
      <c r="L14" s="18">
        <f t="shared" si="10"/>
        <v>2.7256944444444441E-2</v>
      </c>
      <c r="M14" s="18">
        <f t="shared" si="10"/>
        <v>2.7430555555555552E-2</v>
      </c>
      <c r="N14" s="18">
        <f t="shared" si="10"/>
        <v>2.7604166666666662E-2</v>
      </c>
      <c r="O14" s="18">
        <f t="shared" si="10"/>
        <v>2.7777777777777773E-2</v>
      </c>
      <c r="P14" s="18">
        <f t="shared" si="10"/>
        <v>2.7951388888888883E-2</v>
      </c>
      <c r="Q14" s="18">
        <f t="shared" si="10"/>
        <v>2.8124999999999994E-2</v>
      </c>
      <c r="R14" s="18">
        <f t="shared" si="10"/>
        <v>2.8298611111111104E-2</v>
      </c>
      <c r="S14" s="18">
        <f t="shared" si="10"/>
        <v>2.8472222222222215E-2</v>
      </c>
      <c r="T14" s="18">
        <f t="shared" si="10"/>
        <v>2.8645833333333325E-2</v>
      </c>
      <c r="U14" s="18">
        <f t="shared" si="10"/>
        <v>2.8819444444444436E-2</v>
      </c>
      <c r="V14" s="18">
        <f t="shared" si="10"/>
        <v>2.8993055555555546E-2</v>
      </c>
      <c r="W14" s="18">
        <f t="shared" si="10"/>
        <v>2.9166666666666657E-2</v>
      </c>
      <c r="Z14" s="12"/>
    </row>
    <row r="15" spans="1:86" x14ac:dyDescent="0.25">
      <c r="A15" s="132" t="s">
        <v>22</v>
      </c>
      <c r="B15" s="9">
        <v>200</v>
      </c>
      <c r="C15" s="10">
        <v>54.55</v>
      </c>
      <c r="D15" s="11">
        <f t="shared" ref="D15:W15" si="11">D14/$C15</f>
        <v>4.742081678378654E-4</v>
      </c>
      <c r="E15" s="11">
        <f t="shared" si="11"/>
        <v>4.7739077299113969E-4</v>
      </c>
      <c r="F15" s="11">
        <f t="shared" si="11"/>
        <v>4.8057337814441393E-4</v>
      </c>
      <c r="G15" s="11">
        <f t="shared" si="11"/>
        <v>4.8375598329768817E-4</v>
      </c>
      <c r="H15" s="11">
        <f t="shared" si="11"/>
        <v>4.8693858845096246E-4</v>
      </c>
      <c r="I15" s="11">
        <f t="shared" si="11"/>
        <v>4.9012119360423664E-4</v>
      </c>
      <c r="J15" s="11">
        <f t="shared" si="11"/>
        <v>4.9330379875751093E-4</v>
      </c>
      <c r="K15" s="11">
        <f t="shared" si="11"/>
        <v>4.9648640391078522E-4</v>
      </c>
      <c r="L15" s="11">
        <f t="shared" si="11"/>
        <v>4.996690090640594E-4</v>
      </c>
      <c r="M15" s="11">
        <f t="shared" si="11"/>
        <v>5.0285161421733369E-4</v>
      </c>
      <c r="N15" s="11">
        <f t="shared" si="11"/>
        <v>5.0603421937060798E-4</v>
      </c>
      <c r="O15" s="11">
        <f t="shared" si="11"/>
        <v>5.0921682452388217E-4</v>
      </c>
      <c r="P15" s="11">
        <f t="shared" si="11"/>
        <v>5.1239942967715646E-4</v>
      </c>
      <c r="Q15" s="11">
        <f t="shared" si="11"/>
        <v>5.1558203483043075E-4</v>
      </c>
      <c r="R15" s="11">
        <f t="shared" si="11"/>
        <v>5.1876463998370493E-4</v>
      </c>
      <c r="S15" s="11">
        <f t="shared" si="11"/>
        <v>5.2194724513697922E-4</v>
      </c>
      <c r="T15" s="11">
        <f t="shared" si="11"/>
        <v>5.2512985029025351E-4</v>
      </c>
      <c r="U15" s="11">
        <f t="shared" si="11"/>
        <v>5.2831245544352769E-4</v>
      </c>
      <c r="V15" s="11">
        <f t="shared" si="11"/>
        <v>5.3149506059680198E-4</v>
      </c>
      <c r="W15" s="11">
        <f t="shared" si="11"/>
        <v>5.3467766575007627E-4</v>
      </c>
      <c r="X15" s="43">
        <v>200</v>
      </c>
      <c r="Y15" s="12"/>
      <c r="Z15" s="12"/>
    </row>
    <row r="16" spans="1:86" x14ac:dyDescent="0.25">
      <c r="A16" s="132"/>
      <c r="B16" s="13">
        <v>300</v>
      </c>
      <c r="C16" s="10">
        <v>36</v>
      </c>
      <c r="D16" s="14">
        <f t="shared" ref="D16:W16" si="12">D14/$C16</f>
        <v>7.1855709876543212E-4</v>
      </c>
      <c r="E16" s="14">
        <f t="shared" si="12"/>
        <v>7.233796296296297E-4</v>
      </c>
      <c r="F16" s="14">
        <f t="shared" si="12"/>
        <v>7.2820216049382716E-4</v>
      </c>
      <c r="G16" s="14">
        <f t="shared" si="12"/>
        <v>7.3302469135802474E-4</v>
      </c>
      <c r="H16" s="14">
        <f t="shared" si="12"/>
        <v>7.378472222222222E-4</v>
      </c>
      <c r="I16" s="14">
        <f t="shared" si="12"/>
        <v>7.4266975308641967E-4</v>
      </c>
      <c r="J16" s="14">
        <f t="shared" si="12"/>
        <v>7.4749228395061724E-4</v>
      </c>
      <c r="K16" s="14">
        <f t="shared" si="12"/>
        <v>7.5231481481481471E-4</v>
      </c>
      <c r="L16" s="14">
        <f t="shared" si="12"/>
        <v>7.5713734567901228E-4</v>
      </c>
      <c r="M16" s="14">
        <f t="shared" si="12"/>
        <v>7.6195987654320975E-4</v>
      </c>
      <c r="N16" s="14">
        <f t="shared" si="12"/>
        <v>7.6678240740740732E-4</v>
      </c>
      <c r="O16" s="14">
        <f t="shared" si="12"/>
        <v>7.7160493827160479E-4</v>
      </c>
      <c r="P16" s="14">
        <f t="shared" si="12"/>
        <v>7.7642746913580236E-4</v>
      </c>
      <c r="Q16" s="14">
        <f t="shared" si="12"/>
        <v>7.8124999999999983E-4</v>
      </c>
      <c r="R16" s="14">
        <f t="shared" si="12"/>
        <v>7.8607253086419729E-4</v>
      </c>
      <c r="S16" s="14">
        <f t="shared" si="12"/>
        <v>7.9089506172839487E-4</v>
      </c>
      <c r="T16" s="14">
        <f t="shared" si="12"/>
        <v>7.9571759259259233E-4</v>
      </c>
      <c r="U16" s="14">
        <f t="shared" si="12"/>
        <v>8.0054012345678991E-4</v>
      </c>
      <c r="V16" s="14">
        <f t="shared" si="12"/>
        <v>8.0536265432098737E-4</v>
      </c>
      <c r="W16" s="14">
        <f t="shared" si="12"/>
        <v>8.1018518518518495E-4</v>
      </c>
      <c r="X16" s="52">
        <v>300</v>
      </c>
      <c r="Y16" s="12"/>
      <c r="Z16" s="12"/>
    </row>
    <row r="17" spans="1:26" x14ac:dyDescent="0.25">
      <c r="A17" s="132"/>
      <c r="B17" s="9">
        <v>400</v>
      </c>
      <c r="C17" s="10">
        <v>26.37</v>
      </c>
      <c r="D17" s="11">
        <f t="shared" ref="D17:W17" si="13">D14/$C17</f>
        <v>9.8096532254666503E-4</v>
      </c>
      <c r="E17" s="11">
        <f t="shared" si="13"/>
        <v>9.8754898242952856E-4</v>
      </c>
      <c r="F17" s="11">
        <f t="shared" si="13"/>
        <v>9.9413264231239208E-4</v>
      </c>
      <c r="G17" s="11">
        <f t="shared" si="13"/>
        <v>1.0007163021952556E-3</v>
      </c>
      <c r="H17" s="11">
        <f t="shared" si="13"/>
        <v>1.0072999620781189E-3</v>
      </c>
      <c r="I17" s="11">
        <f t="shared" si="13"/>
        <v>1.0138836219609824E-3</v>
      </c>
      <c r="J17" s="11">
        <f t="shared" si="13"/>
        <v>1.020467281843846E-3</v>
      </c>
      <c r="K17" s="11">
        <f t="shared" si="13"/>
        <v>1.0270509417267095E-3</v>
      </c>
      <c r="L17" s="11">
        <f t="shared" si="13"/>
        <v>1.033634601609573E-3</v>
      </c>
      <c r="M17" s="11">
        <f t="shared" si="13"/>
        <v>1.0402182614924365E-3</v>
      </c>
      <c r="N17" s="11">
        <f t="shared" si="13"/>
        <v>1.0468019213753E-3</v>
      </c>
      <c r="O17" s="11">
        <f t="shared" si="13"/>
        <v>1.0533855812581636E-3</v>
      </c>
      <c r="P17" s="11">
        <f t="shared" si="13"/>
        <v>1.0599692411410271E-3</v>
      </c>
      <c r="Q17" s="11">
        <f t="shared" si="13"/>
        <v>1.0665529010238906E-3</v>
      </c>
      <c r="R17" s="11">
        <f t="shared" si="13"/>
        <v>1.0731365609067539E-3</v>
      </c>
      <c r="S17" s="11">
        <f t="shared" si="13"/>
        <v>1.0797202207896174E-3</v>
      </c>
      <c r="T17" s="11">
        <f t="shared" si="13"/>
        <v>1.086303880672481E-3</v>
      </c>
      <c r="U17" s="11">
        <f t="shared" si="13"/>
        <v>1.0928875405553445E-3</v>
      </c>
      <c r="V17" s="11">
        <f t="shared" si="13"/>
        <v>1.099471200438208E-3</v>
      </c>
      <c r="W17" s="11">
        <f t="shared" si="13"/>
        <v>1.1060548603210715E-3</v>
      </c>
      <c r="X17" s="43">
        <v>400</v>
      </c>
      <c r="Y17" s="12"/>
      <c r="Z17" s="12"/>
    </row>
    <row r="18" spans="1:26" x14ac:dyDescent="0.25">
      <c r="A18" s="132"/>
      <c r="B18" s="13">
        <v>500</v>
      </c>
      <c r="C18" s="10">
        <v>20.8</v>
      </c>
      <c r="D18" s="14">
        <f t="shared" ref="D18:W18" si="14">D14/$C18</f>
        <v>1.2436565170940172E-3</v>
      </c>
      <c r="E18" s="14">
        <f t="shared" si="14"/>
        <v>1.2520032051282052E-3</v>
      </c>
      <c r="F18" s="14">
        <f t="shared" si="14"/>
        <v>1.2603498931623932E-3</v>
      </c>
      <c r="G18" s="14">
        <f t="shared" si="14"/>
        <v>1.2686965811965812E-3</v>
      </c>
      <c r="H18" s="14">
        <f t="shared" si="14"/>
        <v>1.2770432692307692E-3</v>
      </c>
      <c r="I18" s="14">
        <f t="shared" si="14"/>
        <v>1.2853899572649573E-3</v>
      </c>
      <c r="J18" s="14">
        <f t="shared" si="14"/>
        <v>1.2937366452991453E-3</v>
      </c>
      <c r="K18" s="14">
        <f t="shared" si="14"/>
        <v>1.3020833333333333E-3</v>
      </c>
      <c r="L18" s="14">
        <f t="shared" si="14"/>
        <v>1.3104300213675213E-3</v>
      </c>
      <c r="M18" s="14">
        <f t="shared" si="14"/>
        <v>1.3187767094017093E-3</v>
      </c>
      <c r="N18" s="14">
        <f t="shared" si="14"/>
        <v>1.3271233974358973E-3</v>
      </c>
      <c r="O18" s="14">
        <f t="shared" si="14"/>
        <v>1.3354700854700853E-3</v>
      </c>
      <c r="P18" s="14">
        <f t="shared" si="14"/>
        <v>1.3438167735042733E-3</v>
      </c>
      <c r="Q18" s="14">
        <f t="shared" si="14"/>
        <v>1.3521634615384613E-3</v>
      </c>
      <c r="R18" s="14">
        <f t="shared" si="14"/>
        <v>1.3605101495726493E-3</v>
      </c>
      <c r="S18" s="14">
        <f t="shared" si="14"/>
        <v>1.3688568376068373E-3</v>
      </c>
      <c r="T18" s="14">
        <f t="shared" si="14"/>
        <v>1.3772035256410253E-3</v>
      </c>
      <c r="U18" s="14">
        <f t="shared" si="14"/>
        <v>1.3855502136752133E-3</v>
      </c>
      <c r="V18" s="14">
        <f t="shared" si="14"/>
        <v>1.3938969017094013E-3</v>
      </c>
      <c r="W18" s="14">
        <f t="shared" si="14"/>
        <v>1.4022435897435893E-3</v>
      </c>
      <c r="X18" s="52">
        <v>500</v>
      </c>
      <c r="Y18" s="12"/>
      <c r="Z18" s="12"/>
    </row>
    <row r="19" spans="1:26" x14ac:dyDescent="0.25">
      <c r="A19" s="132"/>
      <c r="B19" s="9">
        <v>600</v>
      </c>
      <c r="C19" s="10">
        <v>17.2</v>
      </c>
      <c r="D19" s="11">
        <f t="shared" ref="D19:W19" si="15">D14/$C19</f>
        <v>1.5039567183462534E-3</v>
      </c>
      <c r="E19" s="11">
        <f t="shared" si="15"/>
        <v>1.5140503875968993E-3</v>
      </c>
      <c r="F19" s="11">
        <f t="shared" si="15"/>
        <v>1.5241440568475454E-3</v>
      </c>
      <c r="G19" s="11">
        <f t="shared" si="15"/>
        <v>1.5342377260981913E-3</v>
      </c>
      <c r="H19" s="11">
        <f t="shared" si="15"/>
        <v>1.5443313953488371E-3</v>
      </c>
      <c r="I19" s="11">
        <f t="shared" si="15"/>
        <v>1.5544250645994832E-3</v>
      </c>
      <c r="J19" s="11">
        <f t="shared" si="15"/>
        <v>1.5645187338501291E-3</v>
      </c>
      <c r="K19" s="11">
        <f t="shared" si="15"/>
        <v>1.5746124031007752E-3</v>
      </c>
      <c r="L19" s="11">
        <f t="shared" si="15"/>
        <v>1.584706072351421E-3</v>
      </c>
      <c r="M19" s="11">
        <f t="shared" si="15"/>
        <v>1.5947997416020671E-3</v>
      </c>
      <c r="N19" s="11">
        <f t="shared" si="15"/>
        <v>1.604893410852713E-3</v>
      </c>
      <c r="O19" s="11">
        <f t="shared" si="15"/>
        <v>1.6149870801033589E-3</v>
      </c>
      <c r="P19" s="11">
        <f t="shared" si="15"/>
        <v>1.6250807493540049E-3</v>
      </c>
      <c r="Q19" s="11">
        <f t="shared" si="15"/>
        <v>1.6351744186046508E-3</v>
      </c>
      <c r="R19" s="11">
        <f t="shared" si="15"/>
        <v>1.6452680878552969E-3</v>
      </c>
      <c r="S19" s="11">
        <f t="shared" si="15"/>
        <v>1.6553617571059428E-3</v>
      </c>
      <c r="T19" s="11">
        <f t="shared" si="15"/>
        <v>1.6654554263565889E-3</v>
      </c>
      <c r="U19" s="11">
        <f t="shared" si="15"/>
        <v>1.6755490956072347E-3</v>
      </c>
      <c r="V19" s="11">
        <f t="shared" si="15"/>
        <v>1.6856427648578806E-3</v>
      </c>
      <c r="W19" s="11">
        <f t="shared" si="15"/>
        <v>1.6957364341085267E-3</v>
      </c>
      <c r="X19" s="43">
        <v>600</v>
      </c>
      <c r="Y19" s="12"/>
      <c r="Z19" s="12"/>
    </row>
    <row r="20" spans="1:26" x14ac:dyDescent="0.25">
      <c r="A20" s="132"/>
      <c r="B20" s="13">
        <v>800</v>
      </c>
      <c r="C20" s="10">
        <v>12.6</v>
      </c>
      <c r="D20" s="14">
        <f t="shared" ref="D20:W20" si="16">D14/$C20</f>
        <v>2.0530202821869492E-3</v>
      </c>
      <c r="E20" s="14">
        <f t="shared" si="16"/>
        <v>2.0667989417989421E-3</v>
      </c>
      <c r="F20" s="14">
        <f t="shared" si="16"/>
        <v>2.0805776014109351E-3</v>
      </c>
      <c r="G20" s="14">
        <f t="shared" si="16"/>
        <v>2.0943562610229276E-3</v>
      </c>
      <c r="H20" s="14">
        <f t="shared" si="16"/>
        <v>2.1081349206349205E-3</v>
      </c>
      <c r="I20" s="14">
        <f t="shared" si="16"/>
        <v>2.1219135802469135E-3</v>
      </c>
      <c r="J20" s="14">
        <f t="shared" si="16"/>
        <v>2.1356922398589064E-3</v>
      </c>
      <c r="K20" s="14">
        <f t="shared" si="16"/>
        <v>2.1494708994708994E-3</v>
      </c>
      <c r="L20" s="14">
        <f t="shared" si="16"/>
        <v>2.1632495590828923E-3</v>
      </c>
      <c r="M20" s="14">
        <f t="shared" si="16"/>
        <v>2.1770282186948852E-3</v>
      </c>
      <c r="N20" s="14">
        <f t="shared" si="16"/>
        <v>2.1908068783068782E-3</v>
      </c>
      <c r="O20" s="14">
        <f t="shared" si="16"/>
        <v>2.2045855379188711E-3</v>
      </c>
      <c r="P20" s="14">
        <f t="shared" si="16"/>
        <v>2.2183641975308636E-3</v>
      </c>
      <c r="Q20" s="14">
        <f t="shared" si="16"/>
        <v>2.2321428571428566E-3</v>
      </c>
      <c r="R20" s="14">
        <f t="shared" si="16"/>
        <v>2.2459215167548495E-3</v>
      </c>
      <c r="S20" s="14">
        <f t="shared" si="16"/>
        <v>2.2597001763668425E-3</v>
      </c>
      <c r="T20" s="14">
        <f t="shared" si="16"/>
        <v>2.2734788359788354E-3</v>
      </c>
      <c r="U20" s="14">
        <f t="shared" si="16"/>
        <v>2.2872574955908284E-3</v>
      </c>
      <c r="V20" s="14">
        <f t="shared" si="16"/>
        <v>2.3010361552028213E-3</v>
      </c>
      <c r="W20" s="14">
        <f t="shared" si="16"/>
        <v>2.3148148148148143E-3</v>
      </c>
      <c r="X20" s="52">
        <v>800</v>
      </c>
      <c r="Y20" s="12"/>
      <c r="Z20" s="12"/>
    </row>
    <row r="21" spans="1:26" x14ac:dyDescent="0.25">
      <c r="A21" s="132"/>
      <c r="B21" s="9">
        <v>1000</v>
      </c>
      <c r="C21" s="10">
        <v>10</v>
      </c>
      <c r="D21" s="11">
        <f t="shared" ref="D21:W21" si="17">D14/$C21</f>
        <v>2.5868055555555557E-3</v>
      </c>
      <c r="E21" s="11">
        <f t="shared" si="17"/>
        <v>2.604166666666667E-3</v>
      </c>
      <c r="F21" s="11">
        <f t="shared" si="17"/>
        <v>2.6215277777777777E-3</v>
      </c>
      <c r="G21" s="11">
        <f t="shared" si="17"/>
        <v>2.638888888888889E-3</v>
      </c>
      <c r="H21" s="11">
        <f t="shared" si="17"/>
        <v>2.6562499999999998E-3</v>
      </c>
      <c r="I21" s="11">
        <f t="shared" si="17"/>
        <v>2.673611111111111E-3</v>
      </c>
      <c r="J21" s="11">
        <f t="shared" si="17"/>
        <v>2.6909722222222222E-3</v>
      </c>
      <c r="K21" s="11">
        <f t="shared" si="17"/>
        <v>2.708333333333333E-3</v>
      </c>
      <c r="L21" s="11">
        <f t="shared" si="17"/>
        <v>2.7256944444444442E-3</v>
      </c>
      <c r="M21" s="11">
        <f t="shared" si="17"/>
        <v>2.743055555555555E-3</v>
      </c>
      <c r="N21" s="11">
        <f t="shared" si="17"/>
        <v>2.7604166666666662E-3</v>
      </c>
      <c r="O21" s="11">
        <f t="shared" si="17"/>
        <v>2.7777777777777775E-3</v>
      </c>
      <c r="P21" s="11">
        <f t="shared" si="17"/>
        <v>2.7951388888888882E-3</v>
      </c>
      <c r="Q21" s="11">
        <f t="shared" si="17"/>
        <v>2.8124999999999995E-3</v>
      </c>
      <c r="R21" s="11">
        <f t="shared" si="17"/>
        <v>2.8298611111111103E-3</v>
      </c>
      <c r="S21" s="11">
        <f t="shared" si="17"/>
        <v>2.8472222222222215E-3</v>
      </c>
      <c r="T21" s="11">
        <f t="shared" si="17"/>
        <v>2.8645833333333327E-3</v>
      </c>
      <c r="U21" s="11">
        <f t="shared" si="17"/>
        <v>2.8819444444444435E-3</v>
      </c>
      <c r="V21" s="11">
        <f t="shared" si="17"/>
        <v>2.8993055555555547E-3</v>
      </c>
      <c r="W21" s="11">
        <f t="shared" si="17"/>
        <v>2.9166666666666655E-3</v>
      </c>
      <c r="X21" s="43">
        <v>1000</v>
      </c>
      <c r="Y21" s="12"/>
      <c r="Z21" s="12"/>
    </row>
    <row r="22" spans="1:26" x14ac:dyDescent="0.25">
      <c r="A22" s="132"/>
      <c r="B22" s="13">
        <v>1200</v>
      </c>
      <c r="C22" s="10">
        <v>8.27</v>
      </c>
      <c r="D22" s="14">
        <f t="shared" ref="D22:W22" si="18">D14/$C22</f>
        <v>3.127939003090152E-3</v>
      </c>
      <c r="E22" s="14">
        <f t="shared" si="18"/>
        <v>3.1489318823055223E-3</v>
      </c>
      <c r="F22" s="14">
        <f t="shared" si="18"/>
        <v>3.1699247615208925E-3</v>
      </c>
      <c r="G22" s="14">
        <f t="shared" si="18"/>
        <v>3.1909176407362624E-3</v>
      </c>
      <c r="H22" s="14">
        <f t="shared" si="18"/>
        <v>3.2119105199516326E-3</v>
      </c>
      <c r="I22" s="14">
        <f t="shared" si="18"/>
        <v>3.2329033991670025E-3</v>
      </c>
      <c r="J22" s="14">
        <f t="shared" si="18"/>
        <v>3.2538962783823728E-3</v>
      </c>
      <c r="K22" s="14">
        <f t="shared" si="18"/>
        <v>3.2748891575977426E-3</v>
      </c>
      <c r="L22" s="14">
        <f t="shared" si="18"/>
        <v>3.2958820368131129E-3</v>
      </c>
      <c r="M22" s="14">
        <f t="shared" si="18"/>
        <v>3.3168749160284827E-3</v>
      </c>
      <c r="N22" s="14">
        <f t="shared" si="18"/>
        <v>3.337867795243853E-3</v>
      </c>
      <c r="O22" s="14">
        <f t="shared" si="18"/>
        <v>3.3588606744592228E-3</v>
      </c>
      <c r="P22" s="14">
        <f t="shared" si="18"/>
        <v>3.3798535536745931E-3</v>
      </c>
      <c r="Q22" s="14">
        <f t="shared" si="18"/>
        <v>3.4008464328899629E-3</v>
      </c>
      <c r="R22" s="14">
        <f t="shared" si="18"/>
        <v>3.4218393121053332E-3</v>
      </c>
      <c r="S22" s="14">
        <f t="shared" si="18"/>
        <v>3.4428321913207035E-3</v>
      </c>
      <c r="T22" s="14">
        <f t="shared" si="18"/>
        <v>3.4638250705360733E-3</v>
      </c>
      <c r="U22" s="14">
        <f t="shared" si="18"/>
        <v>3.4848179497514436E-3</v>
      </c>
      <c r="V22" s="14">
        <f t="shared" si="18"/>
        <v>3.5058108289668134E-3</v>
      </c>
      <c r="W22" s="14">
        <f t="shared" si="18"/>
        <v>3.5268037081821837E-3</v>
      </c>
      <c r="X22" s="52">
        <v>1200</v>
      </c>
      <c r="Y22" s="12"/>
      <c r="Z22" s="12"/>
    </row>
    <row r="23" spans="1:26" x14ac:dyDescent="0.25">
      <c r="A23" s="55"/>
      <c r="B23" s="55"/>
      <c r="C23" s="4"/>
      <c r="D23" s="55"/>
      <c r="E23" s="55"/>
      <c r="F23" s="55"/>
      <c r="G23" s="55"/>
      <c r="H23" s="55"/>
      <c r="I23" s="55"/>
      <c r="J23" s="55"/>
      <c r="K23" s="55"/>
      <c r="L23" s="55"/>
      <c r="M23" s="55"/>
      <c r="N23" s="55"/>
      <c r="O23" s="55"/>
      <c r="P23" s="55"/>
      <c r="Q23" s="55"/>
      <c r="R23" s="55"/>
      <c r="S23" s="55"/>
      <c r="T23" s="55"/>
      <c r="U23" s="55"/>
      <c r="V23" s="55"/>
      <c r="W23" s="55"/>
      <c r="Z23" s="12"/>
    </row>
    <row r="24" spans="1:26" ht="15" customHeight="1" x14ac:dyDescent="0.25">
      <c r="A24" s="134" t="s">
        <v>21</v>
      </c>
      <c r="B24" s="134"/>
      <c r="C24" s="19"/>
      <c r="D24" s="19">
        <v>1</v>
      </c>
      <c r="E24" s="19">
        <v>2</v>
      </c>
      <c r="F24" s="19">
        <v>3</v>
      </c>
      <c r="G24" s="19">
        <v>4</v>
      </c>
      <c r="H24" s="19">
        <v>5</v>
      </c>
      <c r="I24" s="19">
        <v>6</v>
      </c>
      <c r="J24" s="19">
        <v>7</v>
      </c>
      <c r="K24" s="19">
        <v>8</v>
      </c>
      <c r="L24" s="19">
        <v>9</v>
      </c>
      <c r="M24" s="19">
        <v>10</v>
      </c>
      <c r="N24" s="19">
        <v>11</v>
      </c>
      <c r="O24" s="19">
        <v>12</v>
      </c>
      <c r="P24" s="19">
        <v>13</v>
      </c>
      <c r="Q24" s="19">
        <v>14</v>
      </c>
      <c r="R24" s="19">
        <v>15</v>
      </c>
      <c r="S24" s="19">
        <v>16</v>
      </c>
      <c r="T24" s="19">
        <v>17</v>
      </c>
      <c r="U24" s="19">
        <v>18</v>
      </c>
      <c r="V24" s="19">
        <v>19</v>
      </c>
      <c r="W24" s="19">
        <v>20</v>
      </c>
      <c r="Z24" s="12"/>
    </row>
    <row r="25" spans="1:26" x14ac:dyDescent="0.25">
      <c r="A25" s="129" t="s">
        <v>44</v>
      </c>
      <c r="B25" s="129"/>
      <c r="C25" s="10" t="s">
        <v>30</v>
      </c>
      <c r="D25" s="20">
        <f>TIME(0,42,20)</f>
        <v>2.9398148148148149E-2</v>
      </c>
      <c r="E25" s="20">
        <f t="shared" ref="E25:W25" si="19">D25+TIME(0,0,20)</f>
        <v>2.9629629629629631E-2</v>
      </c>
      <c r="F25" s="20">
        <f t="shared" si="19"/>
        <v>2.9861111111111113E-2</v>
      </c>
      <c r="G25" s="20">
        <f t="shared" si="19"/>
        <v>3.0092592592592594E-2</v>
      </c>
      <c r="H25" s="20">
        <f t="shared" si="19"/>
        <v>3.0324074074074076E-2</v>
      </c>
      <c r="I25" s="20">
        <f t="shared" si="19"/>
        <v>3.0555555555555558E-2</v>
      </c>
      <c r="J25" s="20">
        <f t="shared" si="19"/>
        <v>3.078703703703704E-2</v>
      </c>
      <c r="K25" s="20">
        <f t="shared" si="19"/>
        <v>3.1018518518518522E-2</v>
      </c>
      <c r="L25" s="20">
        <f t="shared" si="19"/>
        <v>3.125E-2</v>
      </c>
      <c r="M25" s="20">
        <f t="shared" si="19"/>
        <v>3.1481481481481478E-2</v>
      </c>
      <c r="N25" s="20">
        <f t="shared" si="19"/>
        <v>3.1712962962962957E-2</v>
      </c>
      <c r="O25" s="20">
        <f t="shared" si="19"/>
        <v>3.1944444444444435E-2</v>
      </c>
      <c r="P25" s="20">
        <f t="shared" si="19"/>
        <v>3.2175925925925913E-2</v>
      </c>
      <c r="Q25" s="20">
        <f t="shared" si="19"/>
        <v>3.2407407407407392E-2</v>
      </c>
      <c r="R25" s="20">
        <f t="shared" si="19"/>
        <v>3.263888888888887E-2</v>
      </c>
      <c r="S25" s="20">
        <f t="shared" si="19"/>
        <v>3.2870370370370348E-2</v>
      </c>
      <c r="T25" s="20">
        <f t="shared" si="19"/>
        <v>3.3101851851851827E-2</v>
      </c>
      <c r="U25" s="20">
        <f t="shared" si="19"/>
        <v>3.3333333333333305E-2</v>
      </c>
      <c r="V25" s="20">
        <f t="shared" si="19"/>
        <v>3.3564814814814783E-2</v>
      </c>
      <c r="W25" s="20">
        <f t="shared" si="19"/>
        <v>3.3796296296296262E-2</v>
      </c>
    </row>
    <row r="26" spans="1:26" x14ac:dyDescent="0.25">
      <c r="A26" s="132" t="s">
        <v>22</v>
      </c>
      <c r="B26" s="9">
        <v>200</v>
      </c>
      <c r="C26" s="10">
        <v>54.55</v>
      </c>
      <c r="D26" s="11">
        <f t="shared" ref="D26:W26" si="20">D25/$C26</f>
        <v>5.3892113928777547E-4</v>
      </c>
      <c r="E26" s="11">
        <f t="shared" si="20"/>
        <v>5.4316461282547445E-4</v>
      </c>
      <c r="F26" s="11">
        <f t="shared" si="20"/>
        <v>5.4740808636317354E-4</v>
      </c>
      <c r="G26" s="11">
        <f t="shared" si="20"/>
        <v>5.5165155990087253E-4</v>
      </c>
      <c r="H26" s="11">
        <f t="shared" si="20"/>
        <v>5.5589503343857151E-4</v>
      </c>
      <c r="I26" s="11">
        <f t="shared" si="20"/>
        <v>5.601385069762706E-4</v>
      </c>
      <c r="J26" s="11">
        <f t="shared" si="20"/>
        <v>5.6438198051396958E-4</v>
      </c>
      <c r="K26" s="11">
        <f t="shared" si="20"/>
        <v>5.6862545405166867E-4</v>
      </c>
      <c r="L26" s="11">
        <f t="shared" si="20"/>
        <v>5.7286892758936754E-4</v>
      </c>
      <c r="M26" s="11">
        <f t="shared" si="20"/>
        <v>5.7711240112706653E-4</v>
      </c>
      <c r="N26" s="11">
        <f t="shared" si="20"/>
        <v>5.8135587466476551E-4</v>
      </c>
      <c r="O26" s="11">
        <f t="shared" si="20"/>
        <v>5.8559934820246449E-4</v>
      </c>
      <c r="P26" s="11">
        <f t="shared" si="20"/>
        <v>5.8984282174016347E-4</v>
      </c>
      <c r="Q26" s="11">
        <f t="shared" si="20"/>
        <v>5.9408629527786235E-4</v>
      </c>
      <c r="R26" s="11">
        <f t="shared" si="20"/>
        <v>5.9832976881556133E-4</v>
      </c>
      <c r="S26" s="11">
        <f t="shared" si="20"/>
        <v>6.0257324235326031E-4</v>
      </c>
      <c r="T26" s="11">
        <f t="shared" si="20"/>
        <v>6.0681671589095929E-4</v>
      </c>
      <c r="U26" s="11">
        <f t="shared" si="20"/>
        <v>6.1106018942865827E-4</v>
      </c>
      <c r="V26" s="11">
        <f t="shared" si="20"/>
        <v>6.1530366296635715E-4</v>
      </c>
      <c r="W26" s="11">
        <f t="shared" si="20"/>
        <v>6.1954713650405613E-4</v>
      </c>
      <c r="X26" s="43">
        <v>200</v>
      </c>
      <c r="Y26" s="12"/>
      <c r="Z26" s="12"/>
    </row>
    <row r="27" spans="1:26" x14ac:dyDescent="0.25">
      <c r="A27" s="132"/>
      <c r="B27" s="13">
        <v>300</v>
      </c>
      <c r="C27" s="10">
        <v>36</v>
      </c>
      <c r="D27" s="14">
        <f t="shared" ref="D27:W27" si="21">D25/$C27</f>
        <v>8.1661522633744859E-4</v>
      </c>
      <c r="E27" s="14">
        <f t="shared" si="21"/>
        <v>8.2304526748971192E-4</v>
      </c>
      <c r="F27" s="14">
        <f t="shared" si="21"/>
        <v>8.2947530864197535E-4</v>
      </c>
      <c r="G27" s="14">
        <f t="shared" si="21"/>
        <v>8.3590534979423878E-4</v>
      </c>
      <c r="H27" s="14">
        <f t="shared" si="21"/>
        <v>8.423353909465021E-4</v>
      </c>
      <c r="I27" s="14">
        <f t="shared" si="21"/>
        <v>8.4876543209876554E-4</v>
      </c>
      <c r="J27" s="14">
        <f t="shared" si="21"/>
        <v>8.5519547325102886E-4</v>
      </c>
      <c r="K27" s="14">
        <f t="shared" si="21"/>
        <v>8.6162551440329229E-4</v>
      </c>
      <c r="L27" s="14">
        <f t="shared" si="21"/>
        <v>8.6805555555555551E-4</v>
      </c>
      <c r="M27" s="14">
        <f t="shared" si="21"/>
        <v>8.7448559670781883E-4</v>
      </c>
      <c r="N27" s="14">
        <f t="shared" si="21"/>
        <v>8.8091563786008215E-4</v>
      </c>
      <c r="O27" s="14">
        <f t="shared" si="21"/>
        <v>8.8734567901234537E-4</v>
      </c>
      <c r="P27" s="14">
        <f t="shared" si="21"/>
        <v>8.9377572016460869E-4</v>
      </c>
      <c r="Q27" s="14">
        <f t="shared" si="21"/>
        <v>9.0020576131687202E-4</v>
      </c>
      <c r="R27" s="14">
        <f t="shared" si="21"/>
        <v>9.0663580246913523E-4</v>
      </c>
      <c r="S27" s="14">
        <f t="shared" si="21"/>
        <v>9.1306584362139856E-4</v>
      </c>
      <c r="T27" s="14">
        <f t="shared" si="21"/>
        <v>9.1949588477366188E-4</v>
      </c>
      <c r="U27" s="14">
        <f t="shared" si="21"/>
        <v>9.2592592592592509E-4</v>
      </c>
      <c r="V27" s="14">
        <f t="shared" si="21"/>
        <v>9.3235596707818842E-4</v>
      </c>
      <c r="W27" s="14">
        <f t="shared" si="21"/>
        <v>9.3878600823045174E-4</v>
      </c>
      <c r="X27" s="52">
        <v>300</v>
      </c>
      <c r="Y27" s="12"/>
      <c r="Z27"/>
    </row>
    <row r="28" spans="1:26" x14ac:dyDescent="0.25">
      <c r="A28" s="132"/>
      <c r="B28" s="9">
        <v>400</v>
      </c>
      <c r="C28" s="10">
        <v>26.37</v>
      </c>
      <c r="D28" s="11">
        <f t="shared" ref="D28:W28" si="22">D25/$C28</f>
        <v>1.1148330734982233E-3</v>
      </c>
      <c r="E28" s="11">
        <f t="shared" si="22"/>
        <v>1.1236112866753747E-3</v>
      </c>
      <c r="F28" s="11">
        <f t="shared" si="22"/>
        <v>1.132389499852526E-3</v>
      </c>
      <c r="G28" s="11">
        <f t="shared" si="22"/>
        <v>1.1411677130296774E-3</v>
      </c>
      <c r="H28" s="11">
        <f t="shared" si="22"/>
        <v>1.1499459262068288E-3</v>
      </c>
      <c r="I28" s="11">
        <f t="shared" si="22"/>
        <v>1.1587241393839801E-3</v>
      </c>
      <c r="J28" s="11">
        <f t="shared" si="22"/>
        <v>1.1675023525611315E-3</v>
      </c>
      <c r="K28" s="11">
        <f t="shared" si="22"/>
        <v>1.1762805657382829E-3</v>
      </c>
      <c r="L28" s="11">
        <f t="shared" si="22"/>
        <v>1.1850587789154342E-3</v>
      </c>
      <c r="M28" s="11">
        <f t="shared" si="22"/>
        <v>1.1938369920925854E-3</v>
      </c>
      <c r="N28" s="11">
        <f t="shared" si="22"/>
        <v>1.2026152052697367E-3</v>
      </c>
      <c r="O28" s="11">
        <f t="shared" si="22"/>
        <v>1.2113934184468879E-3</v>
      </c>
      <c r="P28" s="11">
        <f t="shared" si="22"/>
        <v>1.2201716316240392E-3</v>
      </c>
      <c r="Q28" s="11">
        <f t="shared" si="22"/>
        <v>1.2289498448011904E-3</v>
      </c>
      <c r="R28" s="11">
        <f t="shared" si="22"/>
        <v>1.2377280579783415E-3</v>
      </c>
      <c r="S28" s="11">
        <f t="shared" si="22"/>
        <v>1.2465062711554929E-3</v>
      </c>
      <c r="T28" s="11">
        <f t="shared" si="22"/>
        <v>1.255284484332644E-3</v>
      </c>
      <c r="U28" s="11">
        <f t="shared" si="22"/>
        <v>1.2640626975097954E-3</v>
      </c>
      <c r="V28" s="11">
        <f t="shared" si="22"/>
        <v>1.2728409106869466E-3</v>
      </c>
      <c r="W28" s="11">
        <f t="shared" si="22"/>
        <v>1.2816191238640979E-3</v>
      </c>
      <c r="X28" s="43">
        <v>400</v>
      </c>
      <c r="Y28" s="12"/>
      <c r="Z28"/>
    </row>
    <row r="29" spans="1:26" x14ac:dyDescent="0.25">
      <c r="A29" s="132"/>
      <c r="B29" s="13">
        <v>500</v>
      </c>
      <c r="C29" s="10">
        <v>20.8</v>
      </c>
      <c r="D29" s="14">
        <f t="shared" ref="D29:W29" si="23">D25/$C29</f>
        <v>1.4133725071225072E-3</v>
      </c>
      <c r="E29" s="14">
        <f t="shared" si="23"/>
        <v>1.4245014245014246E-3</v>
      </c>
      <c r="F29" s="14">
        <f t="shared" si="23"/>
        <v>1.435630341880342E-3</v>
      </c>
      <c r="G29" s="14">
        <f t="shared" si="23"/>
        <v>1.4467592592592594E-3</v>
      </c>
      <c r="H29" s="14">
        <f t="shared" si="23"/>
        <v>1.4578881766381766E-3</v>
      </c>
      <c r="I29" s="14">
        <f t="shared" si="23"/>
        <v>1.469017094017094E-3</v>
      </c>
      <c r="J29" s="14">
        <f t="shared" si="23"/>
        <v>1.4801460113960114E-3</v>
      </c>
      <c r="K29" s="14">
        <f t="shared" si="23"/>
        <v>1.4912749287749288E-3</v>
      </c>
      <c r="L29" s="14">
        <f t="shared" si="23"/>
        <v>1.502403846153846E-3</v>
      </c>
      <c r="M29" s="14">
        <f t="shared" si="23"/>
        <v>1.5135327635327634E-3</v>
      </c>
      <c r="N29" s="14">
        <f t="shared" si="23"/>
        <v>1.5246616809116806E-3</v>
      </c>
      <c r="O29" s="14">
        <f t="shared" si="23"/>
        <v>1.5357905982905978E-3</v>
      </c>
      <c r="P29" s="14">
        <f t="shared" si="23"/>
        <v>1.546919515669515E-3</v>
      </c>
      <c r="Q29" s="14">
        <f t="shared" si="23"/>
        <v>1.5580484330484322E-3</v>
      </c>
      <c r="R29" s="14">
        <f t="shared" si="23"/>
        <v>1.5691773504273494E-3</v>
      </c>
      <c r="S29" s="14">
        <f t="shared" si="23"/>
        <v>1.5803062678062666E-3</v>
      </c>
      <c r="T29" s="14">
        <f t="shared" si="23"/>
        <v>1.591435185185184E-3</v>
      </c>
      <c r="U29" s="14">
        <f t="shared" si="23"/>
        <v>1.6025641025641012E-3</v>
      </c>
      <c r="V29" s="14">
        <f t="shared" si="23"/>
        <v>1.6136930199430184E-3</v>
      </c>
      <c r="W29" s="14">
        <f t="shared" si="23"/>
        <v>1.6248219373219356E-3</v>
      </c>
      <c r="X29" s="52">
        <v>500</v>
      </c>
      <c r="Y29" s="12"/>
      <c r="Z29"/>
    </row>
    <row r="30" spans="1:26" x14ac:dyDescent="0.25">
      <c r="A30" s="132"/>
      <c r="B30" s="9">
        <v>600</v>
      </c>
      <c r="C30" s="10">
        <v>17.2</v>
      </c>
      <c r="D30" s="11">
        <f t="shared" ref="D30:W30" si="24">D25/$C30</f>
        <v>1.7091946597760552E-3</v>
      </c>
      <c r="E30" s="11">
        <f t="shared" si="24"/>
        <v>1.7226528854435833E-3</v>
      </c>
      <c r="F30" s="11">
        <f t="shared" si="24"/>
        <v>1.7361111111111112E-3</v>
      </c>
      <c r="G30" s="11">
        <f t="shared" si="24"/>
        <v>1.7495693367786393E-3</v>
      </c>
      <c r="H30" s="11">
        <f t="shared" si="24"/>
        <v>1.7630275624461672E-3</v>
      </c>
      <c r="I30" s="11">
        <f t="shared" si="24"/>
        <v>1.7764857881136954E-3</v>
      </c>
      <c r="J30" s="11">
        <f t="shared" si="24"/>
        <v>1.7899440137812233E-3</v>
      </c>
      <c r="K30" s="11">
        <f t="shared" si="24"/>
        <v>1.8034022394487514E-3</v>
      </c>
      <c r="L30" s="11">
        <f t="shared" si="24"/>
        <v>1.816860465116279E-3</v>
      </c>
      <c r="M30" s="11">
        <f t="shared" si="24"/>
        <v>1.8303186907838069E-3</v>
      </c>
      <c r="N30" s="11">
        <f t="shared" si="24"/>
        <v>1.8437769164513348E-3</v>
      </c>
      <c r="O30" s="11">
        <f t="shared" si="24"/>
        <v>1.8572351421188625E-3</v>
      </c>
      <c r="P30" s="11">
        <f t="shared" si="24"/>
        <v>1.8706933677863904E-3</v>
      </c>
      <c r="Q30" s="11">
        <f t="shared" si="24"/>
        <v>1.8841515934539181E-3</v>
      </c>
      <c r="R30" s="11">
        <f t="shared" si="24"/>
        <v>1.897609819121446E-3</v>
      </c>
      <c r="S30" s="11">
        <f t="shared" si="24"/>
        <v>1.9110680447889739E-3</v>
      </c>
      <c r="T30" s="11">
        <f t="shared" si="24"/>
        <v>1.9245262704565016E-3</v>
      </c>
      <c r="U30" s="11">
        <f t="shared" si="24"/>
        <v>1.9379844961240295E-3</v>
      </c>
      <c r="V30" s="11">
        <f t="shared" si="24"/>
        <v>1.9514427217915574E-3</v>
      </c>
      <c r="W30" s="11">
        <f t="shared" si="24"/>
        <v>1.964900947459085E-3</v>
      </c>
      <c r="X30" s="43">
        <v>600</v>
      </c>
      <c r="Y30" s="12"/>
      <c r="Z30"/>
    </row>
    <row r="31" spans="1:26" x14ac:dyDescent="0.25">
      <c r="A31" s="132"/>
      <c r="B31" s="13">
        <v>800</v>
      </c>
      <c r="C31" s="10">
        <v>12.6</v>
      </c>
      <c r="D31" s="14">
        <f t="shared" ref="D31:W31" si="25">D25/$C31</f>
        <v>2.3331863609641389E-3</v>
      </c>
      <c r="E31" s="14">
        <f t="shared" si="25"/>
        <v>2.3515579071134627E-3</v>
      </c>
      <c r="F31" s="14">
        <f t="shared" si="25"/>
        <v>2.3699294532627869E-3</v>
      </c>
      <c r="G31" s="14">
        <f t="shared" si="25"/>
        <v>2.3883009994121107E-3</v>
      </c>
      <c r="H31" s="14">
        <f t="shared" si="25"/>
        <v>2.4066725455614349E-3</v>
      </c>
      <c r="I31" s="14">
        <f t="shared" si="25"/>
        <v>2.4250440917107587E-3</v>
      </c>
      <c r="J31" s="14">
        <f t="shared" si="25"/>
        <v>2.4434156378600825E-3</v>
      </c>
      <c r="K31" s="14">
        <f t="shared" si="25"/>
        <v>2.4617871840094067E-3</v>
      </c>
      <c r="L31" s="14">
        <f t="shared" si="25"/>
        <v>2.48015873015873E-3</v>
      </c>
      <c r="M31" s="14">
        <f t="shared" si="25"/>
        <v>2.4985302763080538E-3</v>
      </c>
      <c r="N31" s="14">
        <f t="shared" si="25"/>
        <v>2.5169018224573776E-3</v>
      </c>
      <c r="O31" s="14">
        <f t="shared" si="25"/>
        <v>2.5352733686067014E-3</v>
      </c>
      <c r="P31" s="14">
        <f t="shared" si="25"/>
        <v>2.5536449147560251E-3</v>
      </c>
      <c r="Q31" s="14">
        <f t="shared" si="25"/>
        <v>2.5720164609053485E-3</v>
      </c>
      <c r="R31" s="14">
        <f t="shared" si="25"/>
        <v>2.5903880070546723E-3</v>
      </c>
      <c r="S31" s="14">
        <f t="shared" si="25"/>
        <v>2.6087595532039961E-3</v>
      </c>
      <c r="T31" s="14">
        <f t="shared" si="25"/>
        <v>2.6271310993533198E-3</v>
      </c>
      <c r="U31" s="14">
        <f t="shared" si="25"/>
        <v>2.6455026455026432E-3</v>
      </c>
      <c r="V31" s="14">
        <f t="shared" si="25"/>
        <v>2.663874191651967E-3</v>
      </c>
      <c r="W31" s="14">
        <f t="shared" si="25"/>
        <v>2.6822457378012908E-3</v>
      </c>
      <c r="X31" s="52">
        <v>800</v>
      </c>
      <c r="Y31" s="12"/>
      <c r="Z31"/>
    </row>
    <row r="32" spans="1:26" x14ac:dyDescent="0.25">
      <c r="A32" s="132"/>
      <c r="B32" s="9">
        <v>1000</v>
      </c>
      <c r="C32" s="10">
        <v>10</v>
      </c>
      <c r="D32" s="11">
        <f t="shared" ref="D32:W32" si="26">D25/$C32</f>
        <v>2.9398148148148148E-3</v>
      </c>
      <c r="E32" s="11">
        <f t="shared" si="26"/>
        <v>2.9629629629629632E-3</v>
      </c>
      <c r="F32" s="11">
        <f t="shared" si="26"/>
        <v>2.9861111111111113E-3</v>
      </c>
      <c r="G32" s="11">
        <f t="shared" si="26"/>
        <v>3.0092592592592593E-3</v>
      </c>
      <c r="H32" s="11">
        <f t="shared" si="26"/>
        <v>3.0324074074074077E-3</v>
      </c>
      <c r="I32" s="11">
        <f t="shared" si="26"/>
        <v>3.0555555555555557E-3</v>
      </c>
      <c r="J32" s="11">
        <f t="shared" si="26"/>
        <v>3.0787037037037042E-3</v>
      </c>
      <c r="K32" s="11">
        <f t="shared" si="26"/>
        <v>3.1018518518518522E-3</v>
      </c>
      <c r="L32" s="11">
        <f t="shared" si="26"/>
        <v>3.1250000000000002E-3</v>
      </c>
      <c r="M32" s="11">
        <f t="shared" si="26"/>
        <v>3.1481481481481477E-3</v>
      </c>
      <c r="N32" s="11">
        <f t="shared" si="26"/>
        <v>3.1712962962962958E-3</v>
      </c>
      <c r="O32" s="11">
        <f t="shared" si="26"/>
        <v>3.1944444444444433E-3</v>
      </c>
      <c r="P32" s="11">
        <f t="shared" si="26"/>
        <v>3.2175925925925913E-3</v>
      </c>
      <c r="Q32" s="11">
        <f t="shared" si="26"/>
        <v>3.2407407407407393E-3</v>
      </c>
      <c r="R32" s="11">
        <f t="shared" si="26"/>
        <v>3.2638888888888869E-3</v>
      </c>
      <c r="S32" s="11">
        <f t="shared" si="26"/>
        <v>3.2870370370370349E-3</v>
      </c>
      <c r="T32" s="11">
        <f t="shared" si="26"/>
        <v>3.3101851851851825E-3</v>
      </c>
      <c r="U32" s="11">
        <f t="shared" si="26"/>
        <v>3.3333333333333305E-3</v>
      </c>
      <c r="V32" s="11">
        <f t="shared" si="26"/>
        <v>3.3564814814814785E-3</v>
      </c>
      <c r="W32" s="11">
        <f t="shared" si="26"/>
        <v>3.3796296296296261E-3</v>
      </c>
      <c r="X32" s="43">
        <v>1000</v>
      </c>
      <c r="Y32" s="12"/>
      <c r="Z32"/>
    </row>
    <row r="33" spans="1:26" x14ac:dyDescent="0.25">
      <c r="A33" s="132"/>
      <c r="B33" s="13">
        <v>1200</v>
      </c>
      <c r="C33" s="10">
        <v>8.27</v>
      </c>
      <c r="D33" s="14">
        <f t="shared" ref="D33:W33" si="27">D25/$C33</f>
        <v>3.5547942138026783E-3</v>
      </c>
      <c r="E33" s="14">
        <f t="shared" si="27"/>
        <v>3.582784719423172E-3</v>
      </c>
      <c r="F33" s="14">
        <f t="shared" si="27"/>
        <v>3.6107752250436657E-3</v>
      </c>
      <c r="G33" s="14">
        <f t="shared" si="27"/>
        <v>3.6387657306641589E-3</v>
      </c>
      <c r="H33" s="14">
        <f t="shared" si="27"/>
        <v>3.6667562362846526E-3</v>
      </c>
      <c r="I33" s="14">
        <f t="shared" si="27"/>
        <v>3.6947467419051463E-3</v>
      </c>
      <c r="J33" s="14">
        <f t="shared" si="27"/>
        <v>3.72273724752564E-3</v>
      </c>
      <c r="K33" s="14">
        <f t="shared" si="27"/>
        <v>3.7507277531461333E-3</v>
      </c>
      <c r="L33" s="14">
        <f t="shared" si="27"/>
        <v>3.7787182587666265E-3</v>
      </c>
      <c r="M33" s="14">
        <f t="shared" si="27"/>
        <v>3.8067087643871198E-3</v>
      </c>
      <c r="N33" s="14">
        <f t="shared" si="27"/>
        <v>3.8346992700076131E-3</v>
      </c>
      <c r="O33" s="14">
        <f t="shared" si="27"/>
        <v>3.8626897756281059E-3</v>
      </c>
      <c r="P33" s="14">
        <f t="shared" si="27"/>
        <v>3.8906802812485992E-3</v>
      </c>
      <c r="Q33" s="14">
        <f t="shared" si="27"/>
        <v>3.9186707868690924E-3</v>
      </c>
      <c r="R33" s="14">
        <f t="shared" si="27"/>
        <v>3.9466612924895852E-3</v>
      </c>
      <c r="S33" s="14">
        <f t="shared" si="27"/>
        <v>3.9746517981100789E-3</v>
      </c>
      <c r="T33" s="14">
        <f t="shared" si="27"/>
        <v>4.0026423037305718E-3</v>
      </c>
      <c r="U33" s="14">
        <f t="shared" si="27"/>
        <v>4.0306328093510646E-3</v>
      </c>
      <c r="V33" s="14">
        <f t="shared" si="27"/>
        <v>4.0586233149715583E-3</v>
      </c>
      <c r="W33" s="14">
        <f t="shared" si="27"/>
        <v>4.0866138205920511E-3</v>
      </c>
      <c r="X33" s="52">
        <v>1200</v>
      </c>
      <c r="Y33" s="12"/>
      <c r="Z33"/>
    </row>
    <row r="34" spans="1:26" x14ac:dyDescent="0.25">
      <c r="A34" s="55"/>
      <c r="B34" s="55"/>
      <c r="C34" s="4"/>
      <c r="D34" s="55"/>
      <c r="E34" s="55"/>
      <c r="F34" s="55"/>
      <c r="G34" s="55"/>
      <c r="H34" s="55"/>
      <c r="I34" s="55"/>
      <c r="J34" s="55"/>
      <c r="K34" s="55"/>
      <c r="L34" s="55"/>
      <c r="M34" s="55"/>
      <c r="N34" s="55"/>
      <c r="O34" s="55"/>
      <c r="P34" s="55"/>
      <c r="Q34" s="55"/>
      <c r="R34" s="55"/>
      <c r="S34" s="55"/>
      <c r="T34" s="55"/>
      <c r="U34" s="55"/>
      <c r="V34" s="55"/>
      <c r="W34" s="55"/>
      <c r="Z34"/>
    </row>
    <row r="35" spans="1:26" x14ac:dyDescent="0.25">
      <c r="A35" s="135" t="s">
        <v>23</v>
      </c>
      <c r="B35" s="135"/>
      <c r="C35" s="56"/>
      <c r="D35" s="21">
        <v>1</v>
      </c>
      <c r="E35" s="21">
        <v>2</v>
      </c>
      <c r="F35" s="21">
        <v>3</v>
      </c>
      <c r="G35" s="21">
        <v>4</v>
      </c>
      <c r="H35" s="21">
        <v>5</v>
      </c>
      <c r="I35" s="21">
        <v>6</v>
      </c>
      <c r="J35" s="21">
        <v>7</v>
      </c>
      <c r="K35" s="21">
        <v>8</v>
      </c>
      <c r="L35" s="21">
        <v>9</v>
      </c>
      <c r="M35" s="21">
        <v>10</v>
      </c>
      <c r="N35" s="21">
        <v>11</v>
      </c>
      <c r="O35" s="21">
        <v>12</v>
      </c>
      <c r="P35" s="21">
        <v>13</v>
      </c>
      <c r="Q35" s="21">
        <v>14</v>
      </c>
      <c r="R35" s="21">
        <v>15</v>
      </c>
      <c r="S35" s="21">
        <v>16</v>
      </c>
      <c r="T35" s="21">
        <v>17</v>
      </c>
      <c r="U35" s="21">
        <v>18</v>
      </c>
      <c r="V35" s="21">
        <v>19</v>
      </c>
      <c r="W35" s="21">
        <v>20</v>
      </c>
      <c r="Z35"/>
    </row>
    <row r="36" spans="1:26" x14ac:dyDescent="0.25">
      <c r="A36" s="129" t="s">
        <v>44</v>
      </c>
      <c r="B36" s="129"/>
      <c r="C36" s="10" t="s">
        <v>30</v>
      </c>
      <c r="D36" s="22">
        <f>TIME(0,49,0)</f>
        <v>3.4027777777777775E-2</v>
      </c>
      <c r="E36" s="22">
        <f t="shared" ref="E36:W36" si="28">D36+TIME(0,0,30)</f>
        <v>3.4374999999999996E-2</v>
      </c>
      <c r="F36" s="22">
        <f t="shared" si="28"/>
        <v>3.4722222222222217E-2</v>
      </c>
      <c r="G36" s="22">
        <f t="shared" si="28"/>
        <v>3.5069444444444438E-2</v>
      </c>
      <c r="H36" s="22">
        <f t="shared" si="28"/>
        <v>3.5416666666666659E-2</v>
      </c>
      <c r="I36" s="22">
        <f t="shared" si="28"/>
        <v>3.576388888888888E-2</v>
      </c>
      <c r="J36" s="22">
        <f t="shared" si="28"/>
        <v>3.6111111111111101E-2</v>
      </c>
      <c r="K36" s="22">
        <f t="shared" si="28"/>
        <v>3.6458333333333322E-2</v>
      </c>
      <c r="L36" s="22">
        <f t="shared" si="28"/>
        <v>3.6805555555555543E-2</v>
      </c>
      <c r="M36" s="22">
        <f t="shared" si="28"/>
        <v>3.7152777777777764E-2</v>
      </c>
      <c r="N36" s="22">
        <f t="shared" si="28"/>
        <v>3.7499999999999985E-2</v>
      </c>
      <c r="O36" s="22">
        <f t="shared" si="28"/>
        <v>3.7847222222222206E-2</v>
      </c>
      <c r="P36" s="22">
        <f t="shared" si="28"/>
        <v>3.8194444444444427E-2</v>
      </c>
      <c r="Q36" s="22">
        <f t="shared" si="28"/>
        <v>3.8541666666666648E-2</v>
      </c>
      <c r="R36" s="22">
        <f t="shared" si="28"/>
        <v>3.8888888888888869E-2</v>
      </c>
      <c r="S36" s="22">
        <f t="shared" si="28"/>
        <v>3.923611111111109E-2</v>
      </c>
      <c r="T36" s="22">
        <f t="shared" si="28"/>
        <v>3.9583333333333311E-2</v>
      </c>
      <c r="U36" s="22">
        <f t="shared" si="28"/>
        <v>3.9930555555555532E-2</v>
      </c>
      <c r="V36" s="22">
        <f t="shared" si="28"/>
        <v>4.0277777777777753E-2</v>
      </c>
      <c r="W36" s="22">
        <f t="shared" si="28"/>
        <v>4.0624999999999974E-2</v>
      </c>
      <c r="Z36"/>
    </row>
    <row r="37" spans="1:26" x14ac:dyDescent="0.25">
      <c r="A37" s="132" t="s">
        <v>22</v>
      </c>
      <c r="B37" s="9">
        <v>200</v>
      </c>
      <c r="C37" s="10">
        <v>54.55</v>
      </c>
      <c r="D37" s="11">
        <f t="shared" ref="D37:W37" si="29">D36/$C37</f>
        <v>6.2379061004175576E-4</v>
      </c>
      <c r="E37" s="11">
        <f t="shared" si="29"/>
        <v>6.3015582034830423E-4</v>
      </c>
      <c r="F37" s="11">
        <f t="shared" si="29"/>
        <v>6.3652103065485282E-4</v>
      </c>
      <c r="G37" s="11">
        <f t="shared" si="29"/>
        <v>6.4288624096140129E-4</v>
      </c>
      <c r="H37" s="11">
        <f t="shared" si="29"/>
        <v>6.4925145126794976E-4</v>
      </c>
      <c r="I37" s="11">
        <f t="shared" si="29"/>
        <v>6.5561666157449834E-4</v>
      </c>
      <c r="J37" s="11">
        <f t="shared" si="29"/>
        <v>6.6198187188104681E-4</v>
      </c>
      <c r="K37" s="11">
        <f t="shared" si="29"/>
        <v>6.6834708218759529E-4</v>
      </c>
      <c r="L37" s="11">
        <f t="shared" si="29"/>
        <v>6.7471229249414376E-4</v>
      </c>
      <c r="M37" s="11">
        <f t="shared" si="29"/>
        <v>6.8107750280069234E-4</v>
      </c>
      <c r="N37" s="11">
        <f t="shared" si="29"/>
        <v>6.8744271310724081E-4</v>
      </c>
      <c r="O37" s="11">
        <f t="shared" si="29"/>
        <v>6.9380792341378929E-4</v>
      </c>
      <c r="P37" s="11">
        <f t="shared" si="29"/>
        <v>7.0017313372033787E-4</v>
      </c>
      <c r="Q37" s="11">
        <f t="shared" si="29"/>
        <v>7.0653834402688634E-4</v>
      </c>
      <c r="R37" s="11">
        <f t="shared" si="29"/>
        <v>7.1290355433343481E-4</v>
      </c>
      <c r="S37" s="11">
        <f t="shared" si="29"/>
        <v>7.192687646399834E-4</v>
      </c>
      <c r="T37" s="11">
        <f t="shared" si="29"/>
        <v>7.2563397494653187E-4</v>
      </c>
      <c r="U37" s="11">
        <f t="shared" si="29"/>
        <v>7.3199918525308034E-4</v>
      </c>
      <c r="V37" s="11">
        <f t="shared" si="29"/>
        <v>7.3836439555962881E-4</v>
      </c>
      <c r="W37" s="11">
        <f t="shared" si="29"/>
        <v>7.447296058661774E-4</v>
      </c>
      <c r="X37" s="43">
        <v>200</v>
      </c>
      <c r="Y37" s="12"/>
      <c r="Z37"/>
    </row>
    <row r="38" spans="1:26" x14ac:dyDescent="0.25">
      <c r="A38" s="132"/>
      <c r="B38" s="13">
        <v>300</v>
      </c>
      <c r="C38" s="10">
        <v>36</v>
      </c>
      <c r="D38" s="14">
        <f t="shared" ref="D38:W38" si="30">D36/$C38</f>
        <v>9.4521604938271593E-4</v>
      </c>
      <c r="E38" s="14">
        <f t="shared" si="30"/>
        <v>9.5486111111111097E-4</v>
      </c>
      <c r="F38" s="14">
        <f t="shared" si="30"/>
        <v>9.6450617283950601E-4</v>
      </c>
      <c r="G38" s="14">
        <f t="shared" si="30"/>
        <v>9.7415123456790105E-4</v>
      </c>
      <c r="H38" s="14">
        <f t="shared" si="30"/>
        <v>9.8379629629629598E-4</v>
      </c>
      <c r="I38" s="14">
        <f t="shared" si="30"/>
        <v>9.9344135802469113E-4</v>
      </c>
      <c r="J38" s="14">
        <f t="shared" si="30"/>
        <v>1.0030864197530861E-3</v>
      </c>
      <c r="K38" s="14">
        <f t="shared" si="30"/>
        <v>1.0127314814814812E-3</v>
      </c>
      <c r="L38" s="14">
        <f t="shared" si="30"/>
        <v>1.0223765432098761E-3</v>
      </c>
      <c r="M38" s="14">
        <f t="shared" si="30"/>
        <v>1.0320216049382713E-3</v>
      </c>
      <c r="N38" s="14">
        <f t="shared" si="30"/>
        <v>1.0416666666666662E-3</v>
      </c>
      <c r="O38" s="14">
        <f t="shared" si="30"/>
        <v>1.0513117283950614E-3</v>
      </c>
      <c r="P38" s="14">
        <f t="shared" si="30"/>
        <v>1.0609567901234563E-3</v>
      </c>
      <c r="Q38" s="14">
        <f t="shared" si="30"/>
        <v>1.0706018518518512E-3</v>
      </c>
      <c r="R38" s="14">
        <f t="shared" si="30"/>
        <v>1.0802469135802464E-3</v>
      </c>
      <c r="S38" s="14">
        <f t="shared" si="30"/>
        <v>1.0898919753086413E-3</v>
      </c>
      <c r="T38" s="14">
        <f t="shared" si="30"/>
        <v>1.0995370370370365E-3</v>
      </c>
      <c r="U38" s="14">
        <f t="shared" si="30"/>
        <v>1.1091820987654314E-3</v>
      </c>
      <c r="V38" s="14">
        <f t="shared" si="30"/>
        <v>1.1188271604938265E-3</v>
      </c>
      <c r="W38" s="14">
        <f t="shared" si="30"/>
        <v>1.1284722222222215E-3</v>
      </c>
      <c r="X38" s="52">
        <v>300</v>
      </c>
      <c r="Y38" s="12"/>
      <c r="Z38"/>
    </row>
    <row r="39" spans="1:26" x14ac:dyDescent="0.25">
      <c r="A39" s="132"/>
      <c r="B39" s="9">
        <v>400</v>
      </c>
      <c r="C39" s="10">
        <v>26.37</v>
      </c>
      <c r="D39" s="11">
        <f t="shared" ref="D39:W39" si="31">D36/$C39</f>
        <v>1.2903973370412504E-3</v>
      </c>
      <c r="E39" s="11">
        <f t="shared" si="31"/>
        <v>1.3035646568069774E-3</v>
      </c>
      <c r="F39" s="11">
        <f t="shared" si="31"/>
        <v>1.3167319765727045E-3</v>
      </c>
      <c r="G39" s="11">
        <f t="shared" si="31"/>
        <v>1.3298992963384315E-3</v>
      </c>
      <c r="H39" s="11">
        <f t="shared" si="31"/>
        <v>1.3430666161041583E-3</v>
      </c>
      <c r="I39" s="11">
        <f t="shared" si="31"/>
        <v>1.3562339358698854E-3</v>
      </c>
      <c r="J39" s="11">
        <f t="shared" si="31"/>
        <v>1.3694012556356124E-3</v>
      </c>
      <c r="K39" s="11">
        <f t="shared" si="31"/>
        <v>1.3825685754013395E-3</v>
      </c>
      <c r="L39" s="11">
        <f t="shared" si="31"/>
        <v>1.3957358951670665E-3</v>
      </c>
      <c r="M39" s="11">
        <f t="shared" si="31"/>
        <v>1.4089032149327933E-3</v>
      </c>
      <c r="N39" s="11">
        <f t="shared" si="31"/>
        <v>1.4220705346985204E-3</v>
      </c>
      <c r="O39" s="11">
        <f t="shared" si="31"/>
        <v>1.4352378544642474E-3</v>
      </c>
      <c r="P39" s="11">
        <f t="shared" si="31"/>
        <v>1.4484051742299745E-3</v>
      </c>
      <c r="Q39" s="11">
        <f t="shared" si="31"/>
        <v>1.4615724939957015E-3</v>
      </c>
      <c r="R39" s="11">
        <f t="shared" si="31"/>
        <v>1.4747398137614283E-3</v>
      </c>
      <c r="S39" s="11">
        <f t="shared" si="31"/>
        <v>1.4879071335271554E-3</v>
      </c>
      <c r="T39" s="11">
        <f t="shared" si="31"/>
        <v>1.5010744532928824E-3</v>
      </c>
      <c r="U39" s="11">
        <f t="shared" si="31"/>
        <v>1.5142417730586095E-3</v>
      </c>
      <c r="V39" s="11">
        <f t="shared" si="31"/>
        <v>1.5274090928243365E-3</v>
      </c>
      <c r="W39" s="11">
        <f t="shared" si="31"/>
        <v>1.5405764125900633E-3</v>
      </c>
      <c r="X39" s="43">
        <v>400</v>
      </c>
      <c r="Y39" s="12"/>
      <c r="Z39"/>
    </row>
    <row r="40" spans="1:26" x14ac:dyDescent="0.25">
      <c r="A40" s="132"/>
      <c r="B40" s="13">
        <v>500</v>
      </c>
      <c r="C40" s="10">
        <v>20.8</v>
      </c>
      <c r="D40" s="14">
        <f t="shared" ref="D40:W40" si="32">D36/$C40</f>
        <v>1.6359508547008545E-3</v>
      </c>
      <c r="E40" s="14">
        <f t="shared" si="32"/>
        <v>1.6526442307692305E-3</v>
      </c>
      <c r="F40" s="14">
        <f t="shared" si="32"/>
        <v>1.6693376068376065E-3</v>
      </c>
      <c r="G40" s="14">
        <f t="shared" si="32"/>
        <v>1.6860309829059826E-3</v>
      </c>
      <c r="H40" s="14">
        <f t="shared" si="32"/>
        <v>1.7027243589743586E-3</v>
      </c>
      <c r="I40" s="14">
        <f t="shared" si="32"/>
        <v>1.7194177350427346E-3</v>
      </c>
      <c r="J40" s="14">
        <f t="shared" si="32"/>
        <v>1.7361111111111106E-3</v>
      </c>
      <c r="K40" s="14">
        <f t="shared" si="32"/>
        <v>1.7528044871794866E-3</v>
      </c>
      <c r="L40" s="14">
        <f t="shared" si="32"/>
        <v>1.7694978632478626E-3</v>
      </c>
      <c r="M40" s="14">
        <f t="shared" si="32"/>
        <v>1.7861912393162386E-3</v>
      </c>
      <c r="N40" s="14">
        <f t="shared" si="32"/>
        <v>1.8028846153846146E-3</v>
      </c>
      <c r="O40" s="14">
        <f t="shared" si="32"/>
        <v>1.8195779914529906E-3</v>
      </c>
      <c r="P40" s="14">
        <f t="shared" si="32"/>
        <v>1.8362713675213666E-3</v>
      </c>
      <c r="Q40" s="14">
        <f t="shared" si="32"/>
        <v>1.8529647435897426E-3</v>
      </c>
      <c r="R40" s="14">
        <f t="shared" si="32"/>
        <v>1.8696581196581187E-3</v>
      </c>
      <c r="S40" s="14">
        <f t="shared" si="32"/>
        <v>1.8863514957264947E-3</v>
      </c>
      <c r="T40" s="14">
        <f t="shared" si="32"/>
        <v>1.9030448717948707E-3</v>
      </c>
      <c r="U40" s="14">
        <f t="shared" si="32"/>
        <v>1.9197382478632467E-3</v>
      </c>
      <c r="V40" s="14">
        <f t="shared" si="32"/>
        <v>1.9364316239316227E-3</v>
      </c>
      <c r="W40" s="14">
        <f t="shared" si="32"/>
        <v>1.9531249999999987E-3</v>
      </c>
      <c r="X40" s="52">
        <v>500</v>
      </c>
      <c r="Y40" s="12"/>
      <c r="Z40"/>
    </row>
    <row r="41" spans="1:26" x14ac:dyDescent="0.25">
      <c r="A41" s="132"/>
      <c r="B41" s="9">
        <v>600</v>
      </c>
      <c r="C41" s="10">
        <v>17.2</v>
      </c>
      <c r="D41" s="11">
        <f t="shared" ref="D41:W41" si="33">D36/$C41</f>
        <v>1.9783591731266149E-3</v>
      </c>
      <c r="E41" s="11">
        <f t="shared" si="33"/>
        <v>1.9985465116279066E-3</v>
      </c>
      <c r="F41" s="11">
        <f t="shared" si="33"/>
        <v>2.0187338501291988E-3</v>
      </c>
      <c r="G41" s="11">
        <f t="shared" si="33"/>
        <v>2.0389211886304905E-3</v>
      </c>
      <c r="H41" s="11">
        <f t="shared" si="33"/>
        <v>2.0591085271317827E-3</v>
      </c>
      <c r="I41" s="11">
        <f t="shared" si="33"/>
        <v>2.0792958656330744E-3</v>
      </c>
      <c r="J41" s="11">
        <f t="shared" si="33"/>
        <v>2.0994832041343666E-3</v>
      </c>
      <c r="K41" s="11">
        <f t="shared" si="33"/>
        <v>2.1196705426356583E-3</v>
      </c>
      <c r="L41" s="11">
        <f t="shared" si="33"/>
        <v>2.1398578811369501E-3</v>
      </c>
      <c r="M41" s="11">
        <f t="shared" si="33"/>
        <v>2.1600452196382422E-3</v>
      </c>
      <c r="N41" s="11">
        <f t="shared" si="33"/>
        <v>2.180232558139534E-3</v>
      </c>
      <c r="O41" s="11">
        <f t="shared" si="33"/>
        <v>2.2004198966408262E-3</v>
      </c>
      <c r="P41" s="11">
        <f t="shared" si="33"/>
        <v>2.2206072351421179E-3</v>
      </c>
      <c r="Q41" s="11">
        <f t="shared" si="33"/>
        <v>2.2407945736434096E-3</v>
      </c>
      <c r="R41" s="11">
        <f t="shared" si="33"/>
        <v>2.2609819121447018E-3</v>
      </c>
      <c r="S41" s="11">
        <f t="shared" si="33"/>
        <v>2.2811692506459935E-3</v>
      </c>
      <c r="T41" s="11">
        <f t="shared" si="33"/>
        <v>2.3013565891472857E-3</v>
      </c>
      <c r="U41" s="11">
        <f t="shared" si="33"/>
        <v>2.3215439276485774E-3</v>
      </c>
      <c r="V41" s="11">
        <f t="shared" si="33"/>
        <v>2.3417312661498696E-3</v>
      </c>
      <c r="W41" s="11">
        <f t="shared" si="33"/>
        <v>2.3619186046511613E-3</v>
      </c>
      <c r="X41" s="43">
        <v>600</v>
      </c>
      <c r="Y41" s="12"/>
      <c r="Z41"/>
    </row>
    <row r="42" spans="1:26" x14ac:dyDescent="0.25">
      <c r="A42" s="132"/>
      <c r="B42" s="13">
        <v>800</v>
      </c>
      <c r="C42" s="10">
        <v>12.6</v>
      </c>
      <c r="D42" s="14">
        <f t="shared" ref="D42:W42" si="34">D36/$C42</f>
        <v>2.7006172839506171E-3</v>
      </c>
      <c r="E42" s="14">
        <f t="shared" si="34"/>
        <v>2.728174603174603E-3</v>
      </c>
      <c r="F42" s="14">
        <f t="shared" si="34"/>
        <v>2.7557319223985889E-3</v>
      </c>
      <c r="G42" s="14">
        <f t="shared" si="34"/>
        <v>2.7832892416225744E-3</v>
      </c>
      <c r="H42" s="14">
        <f t="shared" si="34"/>
        <v>2.8108465608465603E-3</v>
      </c>
      <c r="I42" s="14">
        <f t="shared" si="34"/>
        <v>2.8384038800705461E-3</v>
      </c>
      <c r="J42" s="14">
        <f t="shared" si="34"/>
        <v>2.865961199294532E-3</v>
      </c>
      <c r="K42" s="14">
        <f t="shared" si="34"/>
        <v>2.8935185185185175E-3</v>
      </c>
      <c r="L42" s="14">
        <f t="shared" si="34"/>
        <v>2.9210758377425034E-3</v>
      </c>
      <c r="M42" s="14">
        <f t="shared" si="34"/>
        <v>2.9486331569664893E-3</v>
      </c>
      <c r="N42" s="14">
        <f t="shared" si="34"/>
        <v>2.9761904761904752E-3</v>
      </c>
      <c r="O42" s="14">
        <f t="shared" si="34"/>
        <v>3.003747795414461E-3</v>
      </c>
      <c r="P42" s="14">
        <f t="shared" si="34"/>
        <v>3.0313051146384465E-3</v>
      </c>
      <c r="Q42" s="14">
        <f t="shared" si="34"/>
        <v>3.0588624338624324E-3</v>
      </c>
      <c r="R42" s="14">
        <f t="shared" si="34"/>
        <v>3.0864197530864183E-3</v>
      </c>
      <c r="S42" s="14">
        <f t="shared" si="34"/>
        <v>3.1139770723104042E-3</v>
      </c>
      <c r="T42" s="14">
        <f t="shared" si="34"/>
        <v>3.1415343915343896E-3</v>
      </c>
      <c r="U42" s="14">
        <f t="shared" si="34"/>
        <v>3.1690917107583755E-3</v>
      </c>
      <c r="V42" s="14">
        <f t="shared" si="34"/>
        <v>3.1966490299823614E-3</v>
      </c>
      <c r="W42" s="14">
        <f t="shared" si="34"/>
        <v>3.2242063492063473E-3</v>
      </c>
      <c r="X42" s="52">
        <v>800</v>
      </c>
      <c r="Y42" s="12"/>
      <c r="Z42"/>
    </row>
    <row r="43" spans="1:26" x14ac:dyDescent="0.25">
      <c r="A43" s="132"/>
      <c r="B43" s="9">
        <v>1000</v>
      </c>
      <c r="C43" s="10">
        <v>10</v>
      </c>
      <c r="D43" s="11">
        <f t="shared" ref="D43:W43" si="35">D36/$C43</f>
        <v>3.4027777777777776E-3</v>
      </c>
      <c r="E43" s="11">
        <f t="shared" si="35"/>
        <v>3.4374999999999996E-3</v>
      </c>
      <c r="F43" s="11">
        <f t="shared" si="35"/>
        <v>3.4722222222222216E-3</v>
      </c>
      <c r="G43" s="11">
        <f t="shared" si="35"/>
        <v>3.5069444444444436E-3</v>
      </c>
      <c r="H43" s="11">
        <f t="shared" si="35"/>
        <v>3.5416666666666661E-3</v>
      </c>
      <c r="I43" s="11">
        <f t="shared" si="35"/>
        <v>3.5763888888888881E-3</v>
      </c>
      <c r="J43" s="11">
        <f t="shared" si="35"/>
        <v>3.6111111111111101E-3</v>
      </c>
      <c r="K43" s="11">
        <f t="shared" si="35"/>
        <v>3.6458333333333321E-3</v>
      </c>
      <c r="L43" s="11">
        <f t="shared" si="35"/>
        <v>3.6805555555555541E-3</v>
      </c>
      <c r="M43" s="11">
        <f t="shared" si="35"/>
        <v>3.7152777777777765E-3</v>
      </c>
      <c r="N43" s="11">
        <f t="shared" si="35"/>
        <v>3.7499999999999986E-3</v>
      </c>
      <c r="O43" s="11">
        <f t="shared" si="35"/>
        <v>3.7847222222222206E-3</v>
      </c>
      <c r="P43" s="11">
        <f t="shared" si="35"/>
        <v>3.8194444444444426E-3</v>
      </c>
      <c r="Q43" s="11">
        <f t="shared" si="35"/>
        <v>3.8541666666666646E-3</v>
      </c>
      <c r="R43" s="11">
        <f t="shared" si="35"/>
        <v>3.888888888888887E-3</v>
      </c>
      <c r="S43" s="11">
        <f t="shared" si="35"/>
        <v>3.9236111111111086E-3</v>
      </c>
      <c r="T43" s="11">
        <f t="shared" si="35"/>
        <v>3.9583333333333311E-3</v>
      </c>
      <c r="U43" s="11">
        <f t="shared" si="35"/>
        <v>3.9930555555555535E-3</v>
      </c>
      <c r="V43" s="11">
        <f t="shared" si="35"/>
        <v>4.0277777777777751E-3</v>
      </c>
      <c r="W43" s="11">
        <f t="shared" si="35"/>
        <v>4.0624999999999975E-3</v>
      </c>
      <c r="X43" s="43">
        <v>1000</v>
      </c>
      <c r="Y43" s="12"/>
      <c r="Z43"/>
    </row>
    <row r="44" spans="1:26" x14ac:dyDescent="0.25">
      <c r="A44" s="132"/>
      <c r="B44" s="13">
        <v>1200</v>
      </c>
      <c r="C44" s="10">
        <v>8.27</v>
      </c>
      <c r="D44" s="14">
        <f t="shared" ref="D44:W44" si="36">D36/$C44</f>
        <v>4.1146043262125483E-3</v>
      </c>
      <c r="E44" s="14">
        <f t="shared" si="36"/>
        <v>4.1565900846432888E-3</v>
      </c>
      <c r="F44" s="14">
        <f t="shared" si="36"/>
        <v>4.1985758430740285E-3</v>
      </c>
      <c r="G44" s="14">
        <f t="shared" si="36"/>
        <v>4.2405616015047691E-3</v>
      </c>
      <c r="H44" s="14">
        <f t="shared" si="36"/>
        <v>4.2825473599355087E-3</v>
      </c>
      <c r="I44" s="14">
        <f t="shared" si="36"/>
        <v>4.3245331183662493E-3</v>
      </c>
      <c r="J44" s="14">
        <f t="shared" si="36"/>
        <v>4.3665188767969898E-3</v>
      </c>
      <c r="K44" s="14">
        <f t="shared" si="36"/>
        <v>4.4085046352277295E-3</v>
      </c>
      <c r="L44" s="14">
        <f t="shared" si="36"/>
        <v>4.4504903936584701E-3</v>
      </c>
      <c r="M44" s="14">
        <f t="shared" si="36"/>
        <v>4.4924761520892097E-3</v>
      </c>
      <c r="N44" s="14">
        <f t="shared" si="36"/>
        <v>4.5344619105199503E-3</v>
      </c>
      <c r="O44" s="14">
        <f t="shared" si="36"/>
        <v>4.57644766895069E-3</v>
      </c>
      <c r="P44" s="14">
        <f t="shared" si="36"/>
        <v>4.6184334273814305E-3</v>
      </c>
      <c r="Q44" s="14">
        <f t="shared" si="36"/>
        <v>4.6604191858121702E-3</v>
      </c>
      <c r="R44" s="14">
        <f t="shared" si="36"/>
        <v>4.7024049442429107E-3</v>
      </c>
      <c r="S44" s="14">
        <f t="shared" si="36"/>
        <v>4.7443907026736504E-3</v>
      </c>
      <c r="T44" s="14">
        <f t="shared" si="36"/>
        <v>4.786376461104391E-3</v>
      </c>
      <c r="U44" s="14">
        <f t="shared" si="36"/>
        <v>4.8283622195351306E-3</v>
      </c>
      <c r="V44" s="14">
        <f t="shared" si="36"/>
        <v>4.8703479779658712E-3</v>
      </c>
      <c r="W44" s="14">
        <f t="shared" si="36"/>
        <v>4.9123337363966117E-3</v>
      </c>
      <c r="X44" s="52">
        <v>1200</v>
      </c>
      <c r="Y44" s="12"/>
      <c r="Z44"/>
    </row>
    <row r="45" spans="1:26" x14ac:dyDescent="0.25">
      <c r="Z45"/>
    </row>
    <row r="46" spans="1:26" x14ac:dyDescent="0.25">
      <c r="A46" s="138" t="s">
        <v>24</v>
      </c>
      <c r="B46" s="139"/>
      <c r="C46" s="23"/>
      <c r="D46" s="23">
        <v>1</v>
      </c>
      <c r="E46" s="23">
        <v>2</v>
      </c>
      <c r="F46" s="23">
        <v>3</v>
      </c>
      <c r="G46" s="23">
        <v>4</v>
      </c>
      <c r="H46" s="23">
        <v>5</v>
      </c>
      <c r="I46" s="23">
        <v>6</v>
      </c>
      <c r="J46" s="23">
        <v>7</v>
      </c>
      <c r="K46" s="23">
        <v>8</v>
      </c>
      <c r="L46" s="23">
        <v>9</v>
      </c>
      <c r="M46" s="23">
        <v>10</v>
      </c>
      <c r="N46" s="23">
        <v>11</v>
      </c>
      <c r="O46" s="23">
        <v>12</v>
      </c>
      <c r="P46" s="23">
        <v>13</v>
      </c>
      <c r="Q46" s="23">
        <v>14</v>
      </c>
      <c r="R46" s="23">
        <v>15</v>
      </c>
      <c r="S46" s="23">
        <v>16</v>
      </c>
      <c r="T46" s="23">
        <v>17</v>
      </c>
      <c r="U46" s="23">
        <v>18</v>
      </c>
      <c r="V46" s="23">
        <v>19</v>
      </c>
      <c r="W46" s="23">
        <v>20</v>
      </c>
      <c r="Z46"/>
    </row>
    <row r="47" spans="1:26" x14ac:dyDescent="0.25">
      <c r="A47" s="140" t="s">
        <v>44</v>
      </c>
      <c r="B47" s="129"/>
      <c r="C47" s="10" t="s">
        <v>30</v>
      </c>
      <c r="D47" s="24">
        <f>TIME(0,59,0)</f>
        <v>4.0972222222222222E-2</v>
      </c>
      <c r="E47" s="24">
        <f t="shared" ref="E47:W47" si="37">D47+TIME(0,0,30)</f>
        <v>4.1319444444444443E-2</v>
      </c>
      <c r="F47" s="25">
        <f t="shared" si="37"/>
        <v>4.1666666666666664E-2</v>
      </c>
      <c r="G47" s="25">
        <f t="shared" si="37"/>
        <v>4.2013888888888885E-2</v>
      </c>
      <c r="H47" s="25">
        <f t="shared" si="37"/>
        <v>4.2361111111111106E-2</v>
      </c>
      <c r="I47" s="25">
        <f t="shared" si="37"/>
        <v>4.2708333333333327E-2</v>
      </c>
      <c r="J47" s="25">
        <f t="shared" si="37"/>
        <v>4.3055555555555548E-2</v>
      </c>
      <c r="K47" s="25">
        <f t="shared" si="37"/>
        <v>4.3402777777777769E-2</v>
      </c>
      <c r="L47" s="25">
        <f t="shared" si="37"/>
        <v>4.374999999999999E-2</v>
      </c>
      <c r="M47" s="25">
        <f t="shared" si="37"/>
        <v>4.4097222222222211E-2</v>
      </c>
      <c r="N47" s="25">
        <f t="shared" si="37"/>
        <v>4.4444444444444432E-2</v>
      </c>
      <c r="O47" s="25">
        <f t="shared" si="37"/>
        <v>4.4791666666666653E-2</v>
      </c>
      <c r="P47" s="25">
        <f t="shared" si="37"/>
        <v>4.5138888888888874E-2</v>
      </c>
      <c r="Q47" s="25">
        <f t="shared" si="37"/>
        <v>4.5486111111111095E-2</v>
      </c>
      <c r="R47" s="25">
        <f t="shared" si="37"/>
        <v>4.5833333333333316E-2</v>
      </c>
      <c r="S47" s="25">
        <f t="shared" si="37"/>
        <v>4.6180555555555537E-2</v>
      </c>
      <c r="T47" s="25">
        <f t="shared" si="37"/>
        <v>4.6527777777777758E-2</v>
      </c>
      <c r="U47" s="25">
        <f t="shared" si="37"/>
        <v>4.6874999999999979E-2</v>
      </c>
      <c r="V47" s="25">
        <f t="shared" si="37"/>
        <v>4.72222222222222E-2</v>
      </c>
      <c r="W47" s="25">
        <f t="shared" si="37"/>
        <v>4.7569444444444421E-2</v>
      </c>
      <c r="Z47"/>
    </row>
    <row r="48" spans="1:26" x14ac:dyDescent="0.25">
      <c r="A48" s="141" t="s">
        <v>22</v>
      </c>
      <c r="B48" s="9">
        <v>200</v>
      </c>
      <c r="C48" s="10">
        <v>54.55</v>
      </c>
      <c r="D48" s="11">
        <f t="shared" ref="D48:W48" si="38">D47/$C48</f>
        <v>7.5109481617272641E-4</v>
      </c>
      <c r="E48" s="11">
        <f t="shared" si="38"/>
        <v>7.5746002647927488E-4</v>
      </c>
      <c r="F48" s="11">
        <f t="shared" si="38"/>
        <v>7.6382523678582336E-4</v>
      </c>
      <c r="G48" s="11">
        <f t="shared" si="38"/>
        <v>7.7019044709237194E-4</v>
      </c>
      <c r="H48" s="11">
        <f t="shared" si="38"/>
        <v>7.7655565739892041E-4</v>
      </c>
      <c r="I48" s="11">
        <f t="shared" si="38"/>
        <v>7.8292086770546888E-4</v>
      </c>
      <c r="J48" s="11">
        <f t="shared" si="38"/>
        <v>7.8928607801201746E-4</v>
      </c>
      <c r="K48" s="11">
        <f t="shared" si="38"/>
        <v>7.9565128831856594E-4</v>
      </c>
      <c r="L48" s="11">
        <f t="shared" si="38"/>
        <v>8.0201649862511441E-4</v>
      </c>
      <c r="M48" s="11">
        <f t="shared" si="38"/>
        <v>8.0838170893166299E-4</v>
      </c>
      <c r="N48" s="11">
        <f t="shared" si="38"/>
        <v>8.1474691923821146E-4</v>
      </c>
      <c r="O48" s="11">
        <f t="shared" si="38"/>
        <v>8.2111212954475994E-4</v>
      </c>
      <c r="P48" s="11">
        <f t="shared" si="38"/>
        <v>8.2747733985130841E-4</v>
      </c>
      <c r="Q48" s="11">
        <f t="shared" si="38"/>
        <v>8.3384255015785699E-4</v>
      </c>
      <c r="R48" s="11">
        <f t="shared" si="38"/>
        <v>8.4020776046440546E-4</v>
      </c>
      <c r="S48" s="11">
        <f t="shared" si="38"/>
        <v>8.4657297077095394E-4</v>
      </c>
      <c r="T48" s="11">
        <f t="shared" si="38"/>
        <v>8.5293818107750252E-4</v>
      </c>
      <c r="U48" s="11">
        <f t="shared" si="38"/>
        <v>8.5930339138405099E-4</v>
      </c>
      <c r="V48" s="11">
        <f t="shared" si="38"/>
        <v>8.6566860169059946E-4</v>
      </c>
      <c r="W48" s="11">
        <f t="shared" si="38"/>
        <v>8.7203381199714805E-4</v>
      </c>
      <c r="X48" s="9">
        <v>200</v>
      </c>
      <c r="Y48" s="12"/>
      <c r="Z48"/>
    </row>
    <row r="49" spans="1:86" x14ac:dyDescent="0.25">
      <c r="A49" s="142"/>
      <c r="B49" s="13">
        <v>300</v>
      </c>
      <c r="C49" s="10">
        <v>36</v>
      </c>
      <c r="D49" s="14">
        <f t="shared" ref="D49:W49" si="39">D47/$C49</f>
        <v>1.1381172839506173E-3</v>
      </c>
      <c r="E49" s="14">
        <f t="shared" si="39"/>
        <v>1.1477623456790124E-3</v>
      </c>
      <c r="F49" s="14">
        <f t="shared" si="39"/>
        <v>1.1574074074074073E-3</v>
      </c>
      <c r="G49" s="14">
        <f t="shared" si="39"/>
        <v>1.1670524691358023E-3</v>
      </c>
      <c r="H49" s="14">
        <f t="shared" si="39"/>
        <v>1.1766975308641974E-3</v>
      </c>
      <c r="I49" s="14">
        <f t="shared" si="39"/>
        <v>1.1863425925925924E-3</v>
      </c>
      <c r="J49" s="14">
        <f t="shared" si="39"/>
        <v>1.1959876543209875E-3</v>
      </c>
      <c r="K49" s="14">
        <f t="shared" si="39"/>
        <v>1.2056327160493824E-3</v>
      </c>
      <c r="L49" s="14">
        <f t="shared" si="39"/>
        <v>1.2152777777777776E-3</v>
      </c>
      <c r="M49" s="14">
        <f t="shared" si="39"/>
        <v>1.2249228395061725E-3</v>
      </c>
      <c r="N49" s="14">
        <f t="shared" si="39"/>
        <v>1.2345679012345677E-3</v>
      </c>
      <c r="O49" s="14">
        <f t="shared" si="39"/>
        <v>1.2442129629629626E-3</v>
      </c>
      <c r="P49" s="14">
        <f t="shared" si="39"/>
        <v>1.2538580246913575E-3</v>
      </c>
      <c r="Q49" s="14">
        <f t="shared" si="39"/>
        <v>1.2635030864197527E-3</v>
      </c>
      <c r="R49" s="14">
        <f t="shared" si="39"/>
        <v>1.2731481481481476E-3</v>
      </c>
      <c r="S49" s="14">
        <f t="shared" si="39"/>
        <v>1.2827932098765427E-3</v>
      </c>
      <c r="T49" s="14">
        <f t="shared" si="39"/>
        <v>1.2924382716049377E-3</v>
      </c>
      <c r="U49" s="14">
        <f t="shared" si="39"/>
        <v>1.3020833333333328E-3</v>
      </c>
      <c r="V49" s="14">
        <f t="shared" si="39"/>
        <v>1.3117283950617278E-3</v>
      </c>
      <c r="W49" s="14">
        <f t="shared" si="39"/>
        <v>1.3213734567901229E-3</v>
      </c>
      <c r="X49" s="13">
        <v>300</v>
      </c>
      <c r="Y49" s="12"/>
      <c r="Z49"/>
    </row>
    <row r="50" spans="1:86" x14ac:dyDescent="0.25">
      <c r="A50" s="142"/>
      <c r="B50" s="9">
        <v>400</v>
      </c>
      <c r="C50" s="10">
        <v>26.37</v>
      </c>
      <c r="D50" s="11">
        <f t="shared" ref="D50:W50" si="40">D47/$C50</f>
        <v>1.5537437323557915E-3</v>
      </c>
      <c r="E50" s="11">
        <f t="shared" si="40"/>
        <v>1.5669110521215185E-3</v>
      </c>
      <c r="F50" s="11">
        <f t="shared" si="40"/>
        <v>1.5800783718872456E-3</v>
      </c>
      <c r="G50" s="11">
        <f t="shared" si="40"/>
        <v>1.5932456916529724E-3</v>
      </c>
      <c r="H50" s="11">
        <f t="shared" si="40"/>
        <v>1.6064130114186994E-3</v>
      </c>
      <c r="I50" s="11">
        <f t="shared" si="40"/>
        <v>1.6195803311844265E-3</v>
      </c>
      <c r="J50" s="11">
        <f t="shared" si="40"/>
        <v>1.6327476509501535E-3</v>
      </c>
      <c r="K50" s="11">
        <f t="shared" si="40"/>
        <v>1.6459149707158806E-3</v>
      </c>
      <c r="L50" s="11">
        <f t="shared" si="40"/>
        <v>1.6590822904816074E-3</v>
      </c>
      <c r="M50" s="11">
        <f t="shared" si="40"/>
        <v>1.6722496102473344E-3</v>
      </c>
      <c r="N50" s="11">
        <f t="shared" si="40"/>
        <v>1.6854169300130615E-3</v>
      </c>
      <c r="O50" s="11">
        <f t="shared" si="40"/>
        <v>1.6985842497787885E-3</v>
      </c>
      <c r="P50" s="11">
        <f t="shared" si="40"/>
        <v>1.7117515695445154E-3</v>
      </c>
      <c r="Q50" s="11">
        <f t="shared" si="40"/>
        <v>1.7249188893102424E-3</v>
      </c>
      <c r="R50" s="11">
        <f t="shared" si="40"/>
        <v>1.7380862090759694E-3</v>
      </c>
      <c r="S50" s="11">
        <f t="shared" si="40"/>
        <v>1.7512535288416965E-3</v>
      </c>
      <c r="T50" s="11">
        <f t="shared" si="40"/>
        <v>1.7644208486074235E-3</v>
      </c>
      <c r="U50" s="11">
        <f t="shared" si="40"/>
        <v>1.7775881683731504E-3</v>
      </c>
      <c r="V50" s="11">
        <f t="shared" si="40"/>
        <v>1.7907554881388774E-3</v>
      </c>
      <c r="W50" s="11">
        <f t="shared" si="40"/>
        <v>1.8039228079046044E-3</v>
      </c>
      <c r="X50" s="9">
        <v>400</v>
      </c>
      <c r="Y50" s="12"/>
      <c r="Z50"/>
    </row>
    <row r="51" spans="1:86" x14ac:dyDescent="0.25">
      <c r="A51" s="142"/>
      <c r="B51" s="13">
        <v>500</v>
      </c>
      <c r="C51" s="10">
        <v>20.8</v>
      </c>
      <c r="D51" s="14">
        <f t="shared" ref="D51:W51" si="41">D47/$C51</f>
        <v>1.969818376068376E-3</v>
      </c>
      <c r="E51" s="14">
        <f t="shared" si="41"/>
        <v>1.986511752136752E-3</v>
      </c>
      <c r="F51" s="14">
        <f t="shared" si="41"/>
        <v>2.003205128205128E-3</v>
      </c>
      <c r="G51" s="14">
        <f t="shared" si="41"/>
        <v>2.019898504273504E-3</v>
      </c>
      <c r="H51" s="14">
        <f t="shared" si="41"/>
        <v>2.03659188034188E-3</v>
      </c>
      <c r="I51" s="14">
        <f t="shared" si="41"/>
        <v>2.0532852564102561E-3</v>
      </c>
      <c r="J51" s="14">
        <f t="shared" si="41"/>
        <v>2.0699786324786321E-3</v>
      </c>
      <c r="K51" s="14">
        <f t="shared" si="41"/>
        <v>2.0866720085470081E-3</v>
      </c>
      <c r="L51" s="14">
        <f t="shared" si="41"/>
        <v>2.1033653846153841E-3</v>
      </c>
      <c r="M51" s="14">
        <f t="shared" si="41"/>
        <v>2.1200587606837601E-3</v>
      </c>
      <c r="N51" s="14">
        <f t="shared" si="41"/>
        <v>2.1367521367521361E-3</v>
      </c>
      <c r="O51" s="14">
        <f t="shared" si="41"/>
        <v>2.1534455128205121E-3</v>
      </c>
      <c r="P51" s="14">
        <f t="shared" si="41"/>
        <v>2.1701388888888881E-3</v>
      </c>
      <c r="Q51" s="14">
        <f t="shared" si="41"/>
        <v>2.1868322649572641E-3</v>
      </c>
      <c r="R51" s="14">
        <f t="shared" si="41"/>
        <v>2.2035256410256401E-3</v>
      </c>
      <c r="S51" s="14">
        <f t="shared" si="41"/>
        <v>2.2202190170940161E-3</v>
      </c>
      <c r="T51" s="14">
        <f t="shared" si="41"/>
        <v>2.2369123931623922E-3</v>
      </c>
      <c r="U51" s="14">
        <f t="shared" si="41"/>
        <v>2.2536057692307682E-3</v>
      </c>
      <c r="V51" s="14">
        <f t="shared" si="41"/>
        <v>2.2702991452991442E-3</v>
      </c>
      <c r="W51" s="14">
        <f t="shared" si="41"/>
        <v>2.2869925213675202E-3</v>
      </c>
      <c r="X51" s="13">
        <v>500</v>
      </c>
      <c r="Y51" s="12"/>
      <c r="Z51"/>
    </row>
    <row r="52" spans="1:86" x14ac:dyDescent="0.25">
      <c r="A52" s="142"/>
      <c r="B52" s="9">
        <v>600</v>
      </c>
      <c r="C52" s="10">
        <v>17.2</v>
      </c>
      <c r="D52" s="11">
        <f t="shared" ref="D52:W52" si="42">D47/$C52</f>
        <v>2.3821059431524548E-3</v>
      </c>
      <c r="E52" s="11">
        <f t="shared" si="42"/>
        <v>2.402293281653747E-3</v>
      </c>
      <c r="F52" s="11">
        <f t="shared" si="42"/>
        <v>2.4224806201550387E-3</v>
      </c>
      <c r="G52" s="11">
        <f t="shared" si="42"/>
        <v>2.4426679586563305E-3</v>
      </c>
      <c r="H52" s="11">
        <f t="shared" si="42"/>
        <v>2.4628552971576226E-3</v>
      </c>
      <c r="I52" s="11">
        <f t="shared" si="42"/>
        <v>2.4830426356589144E-3</v>
      </c>
      <c r="J52" s="11">
        <f t="shared" si="42"/>
        <v>2.5032299741602065E-3</v>
      </c>
      <c r="K52" s="11">
        <f t="shared" si="42"/>
        <v>2.5234173126614983E-3</v>
      </c>
      <c r="L52" s="11">
        <f t="shared" si="42"/>
        <v>2.5436046511627904E-3</v>
      </c>
      <c r="M52" s="11">
        <f t="shared" si="42"/>
        <v>2.5637919896640822E-3</v>
      </c>
      <c r="N52" s="11">
        <f t="shared" si="42"/>
        <v>2.5839793281653739E-3</v>
      </c>
      <c r="O52" s="11">
        <f t="shared" si="42"/>
        <v>2.6041666666666661E-3</v>
      </c>
      <c r="P52" s="11">
        <f t="shared" si="42"/>
        <v>2.6243540051679578E-3</v>
      </c>
      <c r="Q52" s="11">
        <f t="shared" si="42"/>
        <v>2.64454134366925E-3</v>
      </c>
      <c r="R52" s="11">
        <f t="shared" si="42"/>
        <v>2.6647286821705417E-3</v>
      </c>
      <c r="S52" s="11">
        <f t="shared" si="42"/>
        <v>2.6849160206718335E-3</v>
      </c>
      <c r="T52" s="11">
        <f t="shared" si="42"/>
        <v>2.7051033591731256E-3</v>
      </c>
      <c r="U52" s="11">
        <f t="shared" si="42"/>
        <v>2.7252906976744174E-3</v>
      </c>
      <c r="V52" s="11">
        <f t="shared" si="42"/>
        <v>2.7454780361757095E-3</v>
      </c>
      <c r="W52" s="11">
        <f t="shared" si="42"/>
        <v>2.7656653746770013E-3</v>
      </c>
      <c r="X52" s="9">
        <v>600</v>
      </c>
      <c r="Y52" s="12"/>
      <c r="Z52"/>
    </row>
    <row r="53" spans="1:86" x14ac:dyDescent="0.25">
      <c r="A53" s="142"/>
      <c r="B53" s="13">
        <v>800</v>
      </c>
      <c r="C53" s="10">
        <v>12.6</v>
      </c>
      <c r="D53" s="14">
        <f t="shared" ref="D53:W53" si="43">D47/$C53</f>
        <v>3.2517636684303354E-3</v>
      </c>
      <c r="E53" s="14">
        <f t="shared" si="43"/>
        <v>3.2793209876543208E-3</v>
      </c>
      <c r="F53" s="14">
        <f t="shared" si="43"/>
        <v>3.3068783068783067E-3</v>
      </c>
      <c r="G53" s="14">
        <f t="shared" si="43"/>
        <v>3.3344356261022926E-3</v>
      </c>
      <c r="H53" s="14">
        <f t="shared" si="43"/>
        <v>3.3619929453262785E-3</v>
      </c>
      <c r="I53" s="14">
        <f t="shared" si="43"/>
        <v>3.3895502645502644E-3</v>
      </c>
      <c r="J53" s="14">
        <f t="shared" si="43"/>
        <v>3.4171075837742498E-3</v>
      </c>
      <c r="K53" s="14">
        <f t="shared" si="43"/>
        <v>3.4446649029982357E-3</v>
      </c>
      <c r="L53" s="14">
        <f t="shared" si="43"/>
        <v>3.4722222222222216E-3</v>
      </c>
      <c r="M53" s="14">
        <f t="shared" si="43"/>
        <v>3.4997795414462075E-3</v>
      </c>
      <c r="N53" s="14">
        <f t="shared" si="43"/>
        <v>3.5273368606701929E-3</v>
      </c>
      <c r="O53" s="14">
        <f t="shared" si="43"/>
        <v>3.5548941798941788E-3</v>
      </c>
      <c r="P53" s="14">
        <f t="shared" si="43"/>
        <v>3.5824514991181647E-3</v>
      </c>
      <c r="Q53" s="14">
        <f t="shared" si="43"/>
        <v>3.6100088183421506E-3</v>
      </c>
      <c r="R53" s="14">
        <f t="shared" si="43"/>
        <v>3.6375661375661365E-3</v>
      </c>
      <c r="S53" s="14">
        <f t="shared" si="43"/>
        <v>3.665123456790122E-3</v>
      </c>
      <c r="T53" s="14">
        <f t="shared" si="43"/>
        <v>3.6926807760141078E-3</v>
      </c>
      <c r="U53" s="14">
        <f t="shared" si="43"/>
        <v>3.7202380952380937E-3</v>
      </c>
      <c r="V53" s="14">
        <f t="shared" si="43"/>
        <v>3.7477954144620796E-3</v>
      </c>
      <c r="W53" s="14">
        <f t="shared" si="43"/>
        <v>3.7753527336860651E-3</v>
      </c>
      <c r="X53" s="13">
        <v>800</v>
      </c>
      <c r="Y53" s="12"/>
      <c r="Z53"/>
    </row>
    <row r="54" spans="1:86" x14ac:dyDescent="0.25">
      <c r="A54" s="142"/>
      <c r="B54" s="9">
        <v>1000</v>
      </c>
      <c r="C54" s="10">
        <v>10</v>
      </c>
      <c r="D54" s="11">
        <f t="shared" ref="D54:W54" si="44">D47/$C54</f>
        <v>4.0972222222222226E-3</v>
      </c>
      <c r="E54" s="11">
        <f t="shared" si="44"/>
        <v>4.1319444444444442E-3</v>
      </c>
      <c r="F54" s="11">
        <f t="shared" si="44"/>
        <v>4.1666666666666666E-3</v>
      </c>
      <c r="G54" s="11">
        <f t="shared" si="44"/>
        <v>4.2013888888888882E-3</v>
      </c>
      <c r="H54" s="11">
        <f t="shared" si="44"/>
        <v>4.2361111111111106E-3</v>
      </c>
      <c r="I54" s="11">
        <f t="shared" si="44"/>
        <v>4.2708333333333331E-3</v>
      </c>
      <c r="J54" s="11">
        <f t="shared" si="44"/>
        <v>4.3055555555555547E-3</v>
      </c>
      <c r="K54" s="11">
        <f t="shared" si="44"/>
        <v>4.3402777777777771E-3</v>
      </c>
      <c r="L54" s="11">
        <f t="shared" si="44"/>
        <v>4.3749999999999987E-3</v>
      </c>
      <c r="M54" s="11">
        <f t="shared" si="44"/>
        <v>4.4097222222222211E-3</v>
      </c>
      <c r="N54" s="11">
        <f t="shared" si="44"/>
        <v>4.4444444444444436E-3</v>
      </c>
      <c r="O54" s="11">
        <f t="shared" si="44"/>
        <v>4.4791666666666652E-3</v>
      </c>
      <c r="P54" s="11">
        <f t="shared" si="44"/>
        <v>4.5138888888888876E-3</v>
      </c>
      <c r="Q54" s="11">
        <f t="shared" si="44"/>
        <v>4.5486111111111092E-3</v>
      </c>
      <c r="R54" s="11">
        <f t="shared" si="44"/>
        <v>4.5833333333333316E-3</v>
      </c>
      <c r="S54" s="11">
        <f t="shared" si="44"/>
        <v>4.6180555555555541E-3</v>
      </c>
      <c r="T54" s="11">
        <f t="shared" si="44"/>
        <v>4.6527777777777756E-3</v>
      </c>
      <c r="U54" s="11">
        <f t="shared" si="44"/>
        <v>4.6874999999999981E-3</v>
      </c>
      <c r="V54" s="11">
        <f t="shared" si="44"/>
        <v>4.7222222222222197E-3</v>
      </c>
      <c r="W54" s="11">
        <f t="shared" si="44"/>
        <v>4.7569444444444421E-3</v>
      </c>
      <c r="X54" s="9">
        <v>1000</v>
      </c>
      <c r="Y54" s="12"/>
      <c r="Z54"/>
    </row>
    <row r="55" spans="1:86" x14ac:dyDescent="0.25">
      <c r="A55" s="143"/>
      <c r="B55" s="13">
        <v>1200</v>
      </c>
      <c r="C55" s="10">
        <v>8.27</v>
      </c>
      <c r="D55" s="14">
        <f t="shared" ref="D55:W55" si="45">D47/$C55</f>
        <v>4.9543194948273549E-3</v>
      </c>
      <c r="E55" s="14">
        <f t="shared" si="45"/>
        <v>4.9963052532580945E-3</v>
      </c>
      <c r="F55" s="14">
        <f t="shared" si="45"/>
        <v>5.0382910116888351E-3</v>
      </c>
      <c r="G55" s="14">
        <f t="shared" si="45"/>
        <v>5.0802767701195756E-3</v>
      </c>
      <c r="H55" s="14">
        <f t="shared" si="45"/>
        <v>5.1222625285503153E-3</v>
      </c>
      <c r="I55" s="14">
        <f t="shared" si="45"/>
        <v>5.1642482869810559E-3</v>
      </c>
      <c r="J55" s="14">
        <f t="shared" si="45"/>
        <v>5.2062340454117955E-3</v>
      </c>
      <c r="K55" s="14">
        <f t="shared" si="45"/>
        <v>5.2482198038425361E-3</v>
      </c>
      <c r="L55" s="14">
        <f t="shared" si="45"/>
        <v>5.2902055622732758E-3</v>
      </c>
      <c r="M55" s="14">
        <f t="shared" si="45"/>
        <v>5.3321913207040163E-3</v>
      </c>
      <c r="N55" s="14">
        <f t="shared" si="45"/>
        <v>5.374177079134756E-3</v>
      </c>
      <c r="O55" s="14">
        <f t="shared" si="45"/>
        <v>5.4161628375654965E-3</v>
      </c>
      <c r="P55" s="14">
        <f t="shared" si="45"/>
        <v>5.4581485959962362E-3</v>
      </c>
      <c r="Q55" s="14">
        <f t="shared" si="45"/>
        <v>5.5001343544269768E-3</v>
      </c>
      <c r="R55" s="14">
        <f t="shared" si="45"/>
        <v>5.5421201128577173E-3</v>
      </c>
      <c r="S55" s="14">
        <f t="shared" si="45"/>
        <v>5.584105871288457E-3</v>
      </c>
      <c r="T55" s="14">
        <f t="shared" si="45"/>
        <v>5.6260916297191975E-3</v>
      </c>
      <c r="U55" s="14">
        <f t="shared" si="45"/>
        <v>5.6680773881499372E-3</v>
      </c>
      <c r="V55" s="14">
        <f t="shared" si="45"/>
        <v>5.7100631465806777E-3</v>
      </c>
      <c r="W55" s="14">
        <f t="shared" si="45"/>
        <v>5.7520489050114174E-3</v>
      </c>
      <c r="X55" s="13">
        <v>1200</v>
      </c>
      <c r="Y55" s="12"/>
      <c r="Z55"/>
    </row>
    <row r="56" spans="1:86" x14ac:dyDescent="0.25">
      <c r="C56"/>
      <c r="X56"/>
      <c r="Y56"/>
      <c r="Z56"/>
    </row>
    <row r="57" spans="1:86" ht="31.5" x14ac:dyDescent="0.5">
      <c r="A57" s="130" t="s">
        <v>27</v>
      </c>
      <c r="B57" s="130"/>
      <c r="C57" s="130"/>
      <c r="D57" s="130"/>
      <c r="E57" s="130"/>
      <c r="F57" s="130"/>
      <c r="G57" s="130"/>
      <c r="H57" s="130"/>
      <c r="I57" s="130"/>
      <c r="J57" s="130"/>
      <c r="K57" s="130"/>
      <c r="L57" s="130"/>
      <c r="M57" s="130"/>
      <c r="N57" s="130"/>
      <c r="O57" s="130"/>
      <c r="P57" s="130"/>
      <c r="Q57" s="130"/>
      <c r="R57" s="130"/>
      <c r="S57" s="130"/>
      <c r="T57" s="130"/>
      <c r="U57" s="130"/>
      <c r="V57" s="130"/>
      <c r="W57" s="130"/>
    </row>
    <row r="58" spans="1:86" ht="15" customHeight="1" x14ac:dyDescent="0.25">
      <c r="A58" s="144" t="s">
        <v>25</v>
      </c>
      <c r="B58" s="144"/>
      <c r="C58" s="145"/>
      <c r="D58" s="6">
        <v>1</v>
      </c>
      <c r="E58" s="6">
        <v>2</v>
      </c>
      <c r="F58" s="6">
        <v>3</v>
      </c>
      <c r="G58" s="6">
        <v>4</v>
      </c>
      <c r="H58" s="6">
        <v>5</v>
      </c>
      <c r="I58" s="6">
        <v>6</v>
      </c>
      <c r="J58" s="6">
        <v>7</v>
      </c>
      <c r="K58" s="6">
        <v>8</v>
      </c>
      <c r="L58" s="6">
        <v>9</v>
      </c>
      <c r="M58" s="6">
        <v>10</v>
      </c>
      <c r="N58" s="6">
        <v>11</v>
      </c>
      <c r="O58" s="6">
        <v>12</v>
      </c>
      <c r="P58" s="6">
        <v>13</v>
      </c>
      <c r="Q58" s="6">
        <v>14</v>
      </c>
      <c r="R58" s="6">
        <v>15</v>
      </c>
      <c r="S58" s="6">
        <v>16</v>
      </c>
      <c r="T58" s="6">
        <v>17</v>
      </c>
      <c r="U58" s="6">
        <v>18</v>
      </c>
      <c r="V58" s="6">
        <v>19</v>
      </c>
      <c r="W58" s="6">
        <v>20</v>
      </c>
    </row>
    <row r="59" spans="1:86" x14ac:dyDescent="0.25">
      <c r="A59" s="140" t="s">
        <v>44</v>
      </c>
      <c r="B59" s="129"/>
      <c r="C59" s="10" t="s">
        <v>30</v>
      </c>
      <c r="D59" s="8">
        <f>TIME(0,34,0)</f>
        <v>2.361111111111111E-2</v>
      </c>
      <c r="E59" s="8">
        <f t="shared" ref="E59:W59" si="46">D59+TIME(0,0,10)</f>
        <v>2.372685185185185E-2</v>
      </c>
      <c r="F59" s="8">
        <f t="shared" si="46"/>
        <v>2.3842592592592589E-2</v>
      </c>
      <c r="G59" s="8">
        <f t="shared" si="46"/>
        <v>2.3958333333333328E-2</v>
      </c>
      <c r="H59" s="8">
        <f t="shared" si="46"/>
        <v>2.4074074074074067E-2</v>
      </c>
      <c r="I59" s="8">
        <f t="shared" si="46"/>
        <v>2.4189814814814806E-2</v>
      </c>
      <c r="J59" s="8">
        <f t="shared" si="46"/>
        <v>2.4305555555555546E-2</v>
      </c>
      <c r="K59" s="8">
        <f t="shared" si="46"/>
        <v>2.4421296296296285E-2</v>
      </c>
      <c r="L59" s="8">
        <f t="shared" si="46"/>
        <v>2.4537037037037024E-2</v>
      </c>
      <c r="M59" s="8">
        <f t="shared" si="46"/>
        <v>2.4652777777777763E-2</v>
      </c>
      <c r="N59" s="8">
        <f t="shared" si="46"/>
        <v>2.4768518518518502E-2</v>
      </c>
      <c r="O59" s="8">
        <f t="shared" si="46"/>
        <v>2.4884259259259241E-2</v>
      </c>
      <c r="P59" s="8">
        <f t="shared" si="46"/>
        <v>2.4999999999999981E-2</v>
      </c>
      <c r="Q59" s="8">
        <f t="shared" si="46"/>
        <v>2.511574074074072E-2</v>
      </c>
      <c r="R59" s="8">
        <f t="shared" si="46"/>
        <v>2.5231481481481459E-2</v>
      </c>
      <c r="S59" s="8">
        <f t="shared" si="46"/>
        <v>2.5347222222222198E-2</v>
      </c>
      <c r="T59" s="8">
        <f t="shared" si="46"/>
        <v>2.5462962962962937E-2</v>
      </c>
      <c r="U59" s="8">
        <f t="shared" si="46"/>
        <v>2.5578703703703676E-2</v>
      </c>
      <c r="V59" s="8">
        <f t="shared" si="46"/>
        <v>2.5694444444444416E-2</v>
      </c>
      <c r="W59" s="8">
        <f t="shared" si="46"/>
        <v>2.5810185185185155E-2</v>
      </c>
    </row>
    <row r="60" spans="1:86" x14ac:dyDescent="0.25">
      <c r="A60" s="141" t="s">
        <v>22</v>
      </c>
      <c r="B60" s="9">
        <v>200</v>
      </c>
      <c r="C60" s="10">
        <v>60</v>
      </c>
      <c r="D60" s="11">
        <f t="shared" ref="D60:W60" si="47">D59/$C60</f>
        <v>3.9351851851851852E-4</v>
      </c>
      <c r="E60" s="11">
        <f t="shared" si="47"/>
        <v>3.9544753086419749E-4</v>
      </c>
      <c r="F60" s="11">
        <f t="shared" si="47"/>
        <v>3.9737654320987651E-4</v>
      </c>
      <c r="G60" s="11">
        <f t="shared" si="47"/>
        <v>3.9930555555555547E-4</v>
      </c>
      <c r="H60" s="11">
        <f t="shared" si="47"/>
        <v>4.0123456790123444E-4</v>
      </c>
      <c r="I60" s="11">
        <f t="shared" si="47"/>
        <v>4.0316358024691345E-4</v>
      </c>
      <c r="J60" s="11">
        <f t="shared" si="47"/>
        <v>4.0509259259259242E-4</v>
      </c>
      <c r="K60" s="11">
        <f t="shared" si="47"/>
        <v>4.0702160493827144E-4</v>
      </c>
      <c r="L60" s="11">
        <f t="shared" si="47"/>
        <v>4.089506172839504E-4</v>
      </c>
      <c r="M60" s="11">
        <f t="shared" si="47"/>
        <v>4.1087962962962937E-4</v>
      </c>
      <c r="N60" s="11">
        <f t="shared" si="47"/>
        <v>4.1280864197530838E-4</v>
      </c>
      <c r="O60" s="11">
        <f t="shared" si="47"/>
        <v>4.1473765432098735E-4</v>
      </c>
      <c r="P60" s="11">
        <f t="shared" si="47"/>
        <v>4.1666666666666637E-4</v>
      </c>
      <c r="Q60" s="11">
        <f t="shared" si="47"/>
        <v>4.1859567901234533E-4</v>
      </c>
      <c r="R60" s="11">
        <f t="shared" si="47"/>
        <v>4.205246913580243E-4</v>
      </c>
      <c r="S60" s="11">
        <f t="shared" si="47"/>
        <v>4.2245370370370332E-4</v>
      </c>
      <c r="T60" s="11">
        <f t="shared" si="47"/>
        <v>4.2438271604938228E-4</v>
      </c>
      <c r="U60" s="11">
        <f t="shared" si="47"/>
        <v>4.263117283950613E-4</v>
      </c>
      <c r="V60" s="11">
        <f t="shared" si="47"/>
        <v>4.2824074074074026E-4</v>
      </c>
      <c r="W60" s="11">
        <f t="shared" si="47"/>
        <v>4.3016975308641923E-4</v>
      </c>
      <c r="X60" s="9">
        <v>200</v>
      </c>
      <c r="Y60" s="12"/>
      <c r="Z60" s="12"/>
      <c r="AA60" s="26"/>
      <c r="AB60" s="16"/>
      <c r="AF60" s="26"/>
      <c r="AK60" s="26"/>
      <c r="AP60" s="26"/>
    </row>
    <row r="61" spans="1:86" x14ac:dyDescent="0.25">
      <c r="A61" s="142"/>
      <c r="B61" s="13">
        <v>300</v>
      </c>
      <c r="C61" s="10">
        <v>39.9</v>
      </c>
      <c r="D61" s="14">
        <f t="shared" ref="D61:W61" si="48">D59/$C61</f>
        <v>5.9175717070453909E-4</v>
      </c>
      <c r="E61" s="14">
        <f t="shared" si="48"/>
        <v>5.9465794114916919E-4</v>
      </c>
      <c r="F61" s="14">
        <f t="shared" si="48"/>
        <v>5.9755871159379928E-4</v>
      </c>
      <c r="G61" s="14">
        <f t="shared" si="48"/>
        <v>6.0045948203842927E-4</v>
      </c>
      <c r="H61" s="14">
        <f t="shared" si="48"/>
        <v>6.0336025248305936E-4</v>
      </c>
      <c r="I61" s="14">
        <f t="shared" si="48"/>
        <v>6.0626102292768945E-4</v>
      </c>
      <c r="J61" s="14">
        <f t="shared" si="48"/>
        <v>6.0916179337231944E-4</v>
      </c>
      <c r="K61" s="14">
        <f t="shared" si="48"/>
        <v>6.1206256381694953E-4</v>
      </c>
      <c r="L61" s="14">
        <f t="shared" si="48"/>
        <v>6.1496333426157952E-4</v>
      </c>
      <c r="M61" s="14">
        <f t="shared" si="48"/>
        <v>6.1786410470620961E-4</v>
      </c>
      <c r="N61" s="14">
        <f t="shared" si="48"/>
        <v>6.207648751508397E-4</v>
      </c>
      <c r="O61" s="14">
        <f t="shared" si="48"/>
        <v>6.2366564559546969E-4</v>
      </c>
      <c r="P61" s="14">
        <f t="shared" si="48"/>
        <v>6.2656641604009978E-4</v>
      </c>
      <c r="Q61" s="14">
        <f t="shared" si="48"/>
        <v>6.2946718648472988E-4</v>
      </c>
      <c r="R61" s="14">
        <f t="shared" si="48"/>
        <v>6.3236795692935986E-4</v>
      </c>
      <c r="S61" s="14">
        <f t="shared" si="48"/>
        <v>6.3526872737398995E-4</v>
      </c>
      <c r="T61" s="14">
        <f t="shared" si="48"/>
        <v>6.3816949781862005E-4</v>
      </c>
      <c r="U61" s="14">
        <f t="shared" si="48"/>
        <v>6.4107026826325003E-4</v>
      </c>
      <c r="V61" s="14">
        <f t="shared" si="48"/>
        <v>6.4397103870788013E-4</v>
      </c>
      <c r="W61" s="14">
        <f t="shared" si="48"/>
        <v>6.4687180915251022E-4</v>
      </c>
      <c r="X61" s="13">
        <v>300</v>
      </c>
      <c r="Y61" s="12"/>
      <c r="Z61" s="12" t="s">
        <v>31</v>
      </c>
      <c r="AA61" s="15">
        <f t="shared" ref="AA61:AT67" si="49">D61-D60</f>
        <v>1.9823865218602057E-4</v>
      </c>
      <c r="AB61" s="15">
        <f t="shared" si="49"/>
        <v>1.992104102849717E-4</v>
      </c>
      <c r="AC61" s="15">
        <f t="shared" si="49"/>
        <v>2.0018216838392277E-4</v>
      </c>
      <c r="AD61" s="15">
        <f t="shared" si="49"/>
        <v>2.0115392648287379E-4</v>
      </c>
      <c r="AE61" s="15">
        <f t="shared" si="49"/>
        <v>2.0212568458182492E-4</v>
      </c>
      <c r="AF61" s="15">
        <f t="shared" si="49"/>
        <v>2.03097442680776E-4</v>
      </c>
      <c r="AG61" s="15">
        <f t="shared" si="49"/>
        <v>2.0406920077972702E-4</v>
      </c>
      <c r="AH61" s="15">
        <f t="shared" si="49"/>
        <v>2.0504095887867809E-4</v>
      </c>
      <c r="AI61" s="15">
        <f t="shared" si="49"/>
        <v>2.0601271697762911E-4</v>
      </c>
      <c r="AJ61" s="15">
        <f t="shared" si="49"/>
        <v>2.0698447507658024E-4</v>
      </c>
      <c r="AK61" s="15">
        <f t="shared" si="49"/>
        <v>2.0795623317553132E-4</v>
      </c>
      <c r="AL61" s="15">
        <f t="shared" si="49"/>
        <v>2.0892799127448234E-4</v>
      </c>
      <c r="AM61" s="15">
        <f t="shared" si="49"/>
        <v>2.0989974937343341E-4</v>
      </c>
      <c r="AN61" s="15">
        <f t="shared" si="49"/>
        <v>2.1087150747238454E-4</v>
      </c>
      <c r="AO61" s="15">
        <f t="shared" si="49"/>
        <v>2.1184326557133556E-4</v>
      </c>
      <c r="AP61" s="15">
        <f t="shared" si="49"/>
        <v>2.1281502367028664E-4</v>
      </c>
      <c r="AQ61" s="15">
        <f t="shared" si="49"/>
        <v>2.1378678176923777E-4</v>
      </c>
      <c r="AR61" s="15">
        <f t="shared" si="49"/>
        <v>2.1475853986818873E-4</v>
      </c>
      <c r="AS61" s="15">
        <f t="shared" si="49"/>
        <v>2.1573029796713986E-4</v>
      </c>
      <c r="AT61" s="15">
        <f t="shared" si="49"/>
        <v>2.1670205606609099E-4</v>
      </c>
      <c r="AU61" s="15">
        <f t="shared" ref="AU61:BJ67" si="50">D72-D71</f>
        <v>2.1718793511556672E-4</v>
      </c>
      <c r="AV61" s="15">
        <f t="shared" si="50"/>
        <v>2.1864557226399336E-4</v>
      </c>
      <c r="AW61" s="15">
        <f t="shared" si="50"/>
        <v>2.2010320941242E-4</v>
      </c>
      <c r="AX61" s="15">
        <f t="shared" si="50"/>
        <v>2.2156084656084664E-4</v>
      </c>
      <c r="AY61" s="15">
        <f t="shared" si="50"/>
        <v>2.2301848370927317E-4</v>
      </c>
      <c r="AZ61" s="15">
        <f t="shared" si="50"/>
        <v>2.2447612085769981E-4</v>
      </c>
      <c r="BA61" s="15">
        <f t="shared" si="50"/>
        <v>2.2593375800612645E-4</v>
      </c>
      <c r="BB61" s="15">
        <f t="shared" si="50"/>
        <v>2.2739139515455303E-4</v>
      </c>
      <c r="BC61" s="15">
        <f t="shared" si="50"/>
        <v>2.2884903230297967E-4</v>
      </c>
      <c r="BD61" s="15">
        <f t="shared" si="50"/>
        <v>2.3030666945140631E-4</v>
      </c>
      <c r="BE61" s="15">
        <f t="shared" si="50"/>
        <v>2.3176430659983295E-4</v>
      </c>
      <c r="BF61" s="15">
        <f t="shared" si="50"/>
        <v>2.3322194374825948E-4</v>
      </c>
      <c r="BG61" s="15">
        <f t="shared" si="50"/>
        <v>2.3467958089668612E-4</v>
      </c>
      <c r="BH61" s="15">
        <f t="shared" si="50"/>
        <v>2.3613721804511276E-4</v>
      </c>
      <c r="BI61" s="15">
        <f t="shared" si="50"/>
        <v>2.3759485519353935E-4</v>
      </c>
      <c r="BJ61" s="15">
        <f t="shared" si="50"/>
        <v>2.3905249234196598E-4</v>
      </c>
      <c r="BK61" s="15">
        <f t="shared" ref="BE61:BN67" si="51">T72-T71</f>
        <v>2.4051012949039262E-4</v>
      </c>
      <c r="BL61" s="15">
        <f t="shared" si="51"/>
        <v>2.4196776663881926E-4</v>
      </c>
      <c r="BM61" s="15">
        <f t="shared" si="51"/>
        <v>2.4342540378724579E-4</v>
      </c>
      <c r="BN61" s="15">
        <f t="shared" si="51"/>
        <v>2.4488304093567243E-4</v>
      </c>
      <c r="BO61" s="15">
        <f t="shared" ref="BO61:CD67" si="52">D83-D82</f>
        <v>2.4682655713357475E-4</v>
      </c>
      <c r="BP61" s="15">
        <f t="shared" si="52"/>
        <v>2.487700733314769E-4</v>
      </c>
      <c r="BQ61" s="15">
        <f t="shared" si="52"/>
        <v>2.5071358952937905E-4</v>
      </c>
      <c r="BR61" s="15">
        <f t="shared" si="52"/>
        <v>2.526571057272812E-4</v>
      </c>
      <c r="BS61" s="15">
        <f t="shared" si="52"/>
        <v>2.5460062192518334E-4</v>
      </c>
      <c r="BT61" s="15">
        <f t="shared" si="52"/>
        <v>2.5654413812308549E-4</v>
      </c>
      <c r="BU61" s="15">
        <f t="shared" si="52"/>
        <v>2.5848765432098764E-4</v>
      </c>
      <c r="BV61" s="15">
        <f t="shared" si="52"/>
        <v>2.6043117051888979E-4</v>
      </c>
      <c r="BW61" s="15">
        <f t="shared" si="52"/>
        <v>2.6237468671679205E-4</v>
      </c>
      <c r="BX61" s="15">
        <f t="shared" si="52"/>
        <v>2.643182029146942E-4</v>
      </c>
      <c r="BY61" s="15">
        <f t="shared" si="52"/>
        <v>2.6626171911259624E-4</v>
      </c>
      <c r="BZ61" s="15">
        <f t="shared" si="52"/>
        <v>2.6820523531049839E-4</v>
      </c>
      <c r="CA61" s="15">
        <f t="shared" si="52"/>
        <v>2.7014875150840054E-4</v>
      </c>
      <c r="CB61" s="15">
        <f t="shared" si="52"/>
        <v>2.7209226770630269E-4</v>
      </c>
      <c r="CC61" s="15">
        <f t="shared" si="52"/>
        <v>2.7403578390420484E-4</v>
      </c>
      <c r="CD61" s="15">
        <f t="shared" si="52"/>
        <v>2.7597930010210699E-4</v>
      </c>
      <c r="CE61" s="15">
        <f t="shared" ref="BY61:CH67" si="53">T83-T82</f>
        <v>2.7792281630000914E-4</v>
      </c>
      <c r="CF61" s="15">
        <f t="shared" si="53"/>
        <v>2.7986633249791118E-4</v>
      </c>
      <c r="CG61" s="15">
        <f t="shared" si="53"/>
        <v>2.8180984869581333E-4</v>
      </c>
      <c r="CH61" s="15">
        <f t="shared" si="53"/>
        <v>2.8375336489371559E-4</v>
      </c>
    </row>
    <row r="62" spans="1:86" x14ac:dyDescent="0.25">
      <c r="A62" s="142"/>
      <c r="B62" s="9">
        <v>400</v>
      </c>
      <c r="C62" s="10">
        <v>29.7</v>
      </c>
      <c r="D62" s="11">
        <f t="shared" ref="D62:W62" si="54">D59/$C62</f>
        <v>7.9498690609801717E-4</v>
      </c>
      <c r="E62" s="11">
        <f t="shared" si="54"/>
        <v>7.9888390073575249E-4</v>
      </c>
      <c r="F62" s="11">
        <f t="shared" si="54"/>
        <v>8.0278089537348782E-4</v>
      </c>
      <c r="G62" s="11">
        <f t="shared" si="54"/>
        <v>8.0667789001122314E-4</v>
      </c>
      <c r="H62" s="11">
        <f t="shared" si="54"/>
        <v>8.1057488464895847E-4</v>
      </c>
      <c r="I62" s="11">
        <f t="shared" si="54"/>
        <v>8.1447187928669379E-4</v>
      </c>
      <c r="J62" s="11">
        <f t="shared" si="54"/>
        <v>8.1836887392442912E-4</v>
      </c>
      <c r="K62" s="11">
        <f t="shared" si="54"/>
        <v>8.2226586856216444E-4</v>
      </c>
      <c r="L62" s="11">
        <f t="shared" si="54"/>
        <v>8.2616286319989977E-4</v>
      </c>
      <c r="M62" s="11">
        <f t="shared" si="54"/>
        <v>8.3005985783763509E-4</v>
      </c>
      <c r="N62" s="11">
        <f t="shared" si="54"/>
        <v>8.3395685247537041E-4</v>
      </c>
      <c r="O62" s="11">
        <f t="shared" si="54"/>
        <v>8.3785384711310574E-4</v>
      </c>
      <c r="P62" s="11">
        <f t="shared" si="54"/>
        <v>8.4175084175084106E-4</v>
      </c>
      <c r="Q62" s="11">
        <f t="shared" si="54"/>
        <v>8.456478363885765E-4</v>
      </c>
      <c r="R62" s="11">
        <f t="shared" si="54"/>
        <v>8.4954483102631182E-4</v>
      </c>
      <c r="S62" s="11">
        <f t="shared" si="54"/>
        <v>8.5344182566404715E-4</v>
      </c>
      <c r="T62" s="11">
        <f t="shared" si="54"/>
        <v>8.5733882030178247E-4</v>
      </c>
      <c r="U62" s="11">
        <f t="shared" si="54"/>
        <v>8.6123581493951779E-4</v>
      </c>
      <c r="V62" s="11">
        <f t="shared" si="54"/>
        <v>8.6513280957725312E-4</v>
      </c>
      <c r="W62" s="11">
        <f t="shared" si="54"/>
        <v>8.6902980421498844E-4</v>
      </c>
      <c r="X62" s="9">
        <v>400</v>
      </c>
      <c r="Y62" s="12"/>
      <c r="Z62" s="12" t="s">
        <v>32</v>
      </c>
      <c r="AA62" s="16">
        <f t="shared" si="49"/>
        <v>2.0322973539347808E-4</v>
      </c>
      <c r="AB62" s="16">
        <f t="shared" si="49"/>
        <v>2.0422595958658331E-4</v>
      </c>
      <c r="AC62" s="16">
        <f t="shared" si="49"/>
        <v>2.0522218377968854E-4</v>
      </c>
      <c r="AD62" s="16">
        <f t="shared" si="49"/>
        <v>2.0621840797279388E-4</v>
      </c>
      <c r="AE62" s="16">
        <f t="shared" si="49"/>
        <v>2.0721463216589911E-4</v>
      </c>
      <c r="AF62" s="16">
        <f t="shared" si="49"/>
        <v>2.0821085635900434E-4</v>
      </c>
      <c r="AG62" s="16">
        <f t="shared" si="49"/>
        <v>2.0920708055210968E-4</v>
      </c>
      <c r="AH62" s="16">
        <f t="shared" si="49"/>
        <v>2.1020330474521491E-4</v>
      </c>
      <c r="AI62" s="16">
        <f t="shared" si="49"/>
        <v>2.1119952893832025E-4</v>
      </c>
      <c r="AJ62" s="16">
        <f t="shared" si="49"/>
        <v>2.1219575313142548E-4</v>
      </c>
      <c r="AK62" s="16">
        <f t="shared" si="49"/>
        <v>2.1319197732453071E-4</v>
      </c>
      <c r="AL62" s="16">
        <f t="shared" si="49"/>
        <v>2.1418820151763605E-4</v>
      </c>
      <c r="AM62" s="16">
        <f t="shared" si="49"/>
        <v>2.1518442571074128E-4</v>
      </c>
      <c r="AN62" s="16">
        <f t="shared" si="49"/>
        <v>2.1618064990384662E-4</v>
      </c>
      <c r="AO62" s="16">
        <f t="shared" si="49"/>
        <v>2.1717687409695196E-4</v>
      </c>
      <c r="AP62" s="16">
        <f t="shared" si="49"/>
        <v>2.1817309829005719E-4</v>
      </c>
      <c r="AQ62" s="16">
        <f t="shared" si="49"/>
        <v>2.1916932248316242E-4</v>
      </c>
      <c r="AR62" s="16">
        <f t="shared" si="49"/>
        <v>2.2016554667626776E-4</v>
      </c>
      <c r="AS62" s="16">
        <f t="shared" si="49"/>
        <v>2.2116177086937299E-4</v>
      </c>
      <c r="AT62" s="16">
        <f t="shared" si="49"/>
        <v>2.2215799506247822E-4</v>
      </c>
      <c r="AU62" s="16">
        <f t="shared" si="50"/>
        <v>2.2265610715903111E-4</v>
      </c>
      <c r="AV62" s="16">
        <f t="shared" si="50"/>
        <v>2.2415044344868901E-4</v>
      </c>
      <c r="AW62" s="16">
        <f t="shared" si="50"/>
        <v>2.2564477973834691E-4</v>
      </c>
      <c r="AX62" s="16">
        <f t="shared" si="50"/>
        <v>2.2713911602800481E-4</v>
      </c>
      <c r="AY62" s="16">
        <f t="shared" si="50"/>
        <v>2.2863345231766293E-4</v>
      </c>
      <c r="AZ62" s="16">
        <f t="shared" si="50"/>
        <v>2.3012778860732083E-4</v>
      </c>
      <c r="BA62" s="16">
        <f t="shared" si="50"/>
        <v>2.3162212489697873E-4</v>
      </c>
      <c r="BB62" s="16">
        <f t="shared" si="50"/>
        <v>2.3311646118663663E-4</v>
      </c>
      <c r="BC62" s="16">
        <f t="shared" si="50"/>
        <v>2.3461079747629453E-4</v>
      </c>
      <c r="BD62" s="16">
        <f t="shared" si="50"/>
        <v>2.3610513376595243E-4</v>
      </c>
      <c r="BE62" s="16">
        <f t="shared" si="51"/>
        <v>2.3759947005561033E-4</v>
      </c>
      <c r="BF62" s="16">
        <f t="shared" si="51"/>
        <v>2.3909380634526834E-4</v>
      </c>
      <c r="BG62" s="16">
        <f t="shared" si="51"/>
        <v>2.4058814263492624E-4</v>
      </c>
      <c r="BH62" s="16">
        <f t="shared" si="51"/>
        <v>2.4208247892458414E-4</v>
      </c>
      <c r="BI62" s="16">
        <f t="shared" si="51"/>
        <v>2.4357681521424205E-4</v>
      </c>
      <c r="BJ62" s="16">
        <f t="shared" si="51"/>
        <v>2.4507115150389995E-4</v>
      </c>
      <c r="BK62" s="16">
        <f t="shared" si="51"/>
        <v>2.4656548779355785E-4</v>
      </c>
      <c r="BL62" s="16">
        <f t="shared" si="51"/>
        <v>2.4805982408321575E-4</v>
      </c>
      <c r="BM62" s="16">
        <f t="shared" si="51"/>
        <v>2.4955416037287376E-4</v>
      </c>
      <c r="BN62" s="16">
        <f t="shared" si="51"/>
        <v>2.5104849666253166E-4</v>
      </c>
      <c r="BO62" s="16">
        <f t="shared" si="52"/>
        <v>2.5304094504874223E-4</v>
      </c>
      <c r="BP62" s="16">
        <f t="shared" si="52"/>
        <v>2.5503339343495291E-4</v>
      </c>
      <c r="BQ62" s="16">
        <f t="shared" si="52"/>
        <v>2.5702584182116337E-4</v>
      </c>
      <c r="BR62" s="16">
        <f t="shared" si="52"/>
        <v>2.5901829020737405E-4</v>
      </c>
      <c r="BS62" s="16">
        <f t="shared" si="52"/>
        <v>2.6101073859358473E-4</v>
      </c>
      <c r="BT62" s="16">
        <f t="shared" si="52"/>
        <v>2.6300318697979519E-4</v>
      </c>
      <c r="BU62" s="16">
        <f t="shared" si="52"/>
        <v>2.6499563536600587E-4</v>
      </c>
      <c r="BV62" s="16">
        <f t="shared" si="52"/>
        <v>2.6698808375221633E-4</v>
      </c>
      <c r="BW62" s="16">
        <f t="shared" si="52"/>
        <v>2.6898053213842679E-4</v>
      </c>
      <c r="BX62" s="16">
        <f t="shared" si="52"/>
        <v>2.7097298052463736E-4</v>
      </c>
      <c r="BY62" s="16">
        <f t="shared" si="53"/>
        <v>2.7296542891084793E-4</v>
      </c>
      <c r="BZ62" s="16">
        <f t="shared" si="53"/>
        <v>2.749578772970585E-4</v>
      </c>
      <c r="CA62" s="16">
        <f t="shared" si="53"/>
        <v>2.7695032568326896E-4</v>
      </c>
      <c r="CB62" s="16">
        <f t="shared" si="53"/>
        <v>2.7894277406947954E-4</v>
      </c>
      <c r="CC62" s="16">
        <f t="shared" si="53"/>
        <v>2.8093522245569011E-4</v>
      </c>
      <c r="CD62" s="16">
        <f t="shared" si="53"/>
        <v>2.8292767084190057E-4</v>
      </c>
      <c r="CE62" s="16">
        <f t="shared" si="53"/>
        <v>2.8492011922811114E-4</v>
      </c>
      <c r="CF62" s="16">
        <f t="shared" si="53"/>
        <v>2.8691256761432171E-4</v>
      </c>
      <c r="CG62" s="16">
        <f t="shared" si="53"/>
        <v>2.8890501600053228E-4</v>
      </c>
      <c r="CH62" s="16">
        <f t="shared" si="53"/>
        <v>2.9089746438674274E-4</v>
      </c>
    </row>
    <row r="63" spans="1:86" x14ac:dyDescent="0.25">
      <c r="A63" s="142"/>
      <c r="B63" s="13">
        <v>500</v>
      </c>
      <c r="C63" s="10">
        <v>23.54</v>
      </c>
      <c r="D63" s="14">
        <f t="shared" ref="D63:W63" si="55">D59/$C63</f>
        <v>1.003020862833947E-3</v>
      </c>
      <c r="E63" s="14">
        <f t="shared" si="55"/>
        <v>1.0079376317694074E-3</v>
      </c>
      <c r="F63" s="14">
        <f t="shared" si="55"/>
        <v>1.0128544007048678E-3</v>
      </c>
      <c r="G63" s="14">
        <f t="shared" si="55"/>
        <v>1.0177711696403283E-3</v>
      </c>
      <c r="H63" s="14">
        <f t="shared" si="55"/>
        <v>1.0226879385757887E-3</v>
      </c>
      <c r="I63" s="14">
        <f t="shared" si="55"/>
        <v>1.0276047075112493E-3</v>
      </c>
      <c r="J63" s="14">
        <f t="shared" si="55"/>
        <v>1.0325214764467098E-3</v>
      </c>
      <c r="K63" s="14">
        <f t="shared" si="55"/>
        <v>1.0374382453821702E-3</v>
      </c>
      <c r="L63" s="14">
        <f t="shared" si="55"/>
        <v>1.0423550143176306E-3</v>
      </c>
      <c r="M63" s="14">
        <f t="shared" si="55"/>
        <v>1.0472717832530911E-3</v>
      </c>
      <c r="N63" s="14">
        <f t="shared" si="55"/>
        <v>1.0521885521885515E-3</v>
      </c>
      <c r="O63" s="14">
        <f t="shared" si="55"/>
        <v>1.057105321124012E-3</v>
      </c>
      <c r="P63" s="14">
        <f t="shared" si="55"/>
        <v>1.0620220900594724E-3</v>
      </c>
      <c r="Q63" s="14">
        <f t="shared" si="55"/>
        <v>1.0669388589949328E-3</v>
      </c>
      <c r="R63" s="14">
        <f t="shared" si="55"/>
        <v>1.0718556279303933E-3</v>
      </c>
      <c r="S63" s="14">
        <f t="shared" si="55"/>
        <v>1.0767723968658539E-3</v>
      </c>
      <c r="T63" s="14">
        <f t="shared" si="55"/>
        <v>1.0816891658013143E-3</v>
      </c>
      <c r="U63" s="14">
        <f t="shared" si="55"/>
        <v>1.0866059347367748E-3</v>
      </c>
      <c r="V63" s="14">
        <f t="shared" si="55"/>
        <v>1.0915227036722352E-3</v>
      </c>
      <c r="W63" s="14">
        <f t="shared" si="55"/>
        <v>1.0964394726076957E-3</v>
      </c>
      <c r="X63" s="13">
        <v>500</v>
      </c>
      <c r="Y63" s="12"/>
      <c r="Z63" s="12" t="s">
        <v>33</v>
      </c>
      <c r="AA63" s="16">
        <f t="shared" si="49"/>
        <v>2.0803395673592978E-4</v>
      </c>
      <c r="AB63" s="16">
        <f t="shared" si="49"/>
        <v>2.0905373103365489E-4</v>
      </c>
      <c r="AC63" s="16">
        <f t="shared" si="49"/>
        <v>2.1007350533138E-4</v>
      </c>
      <c r="AD63" s="16">
        <f t="shared" si="49"/>
        <v>2.1109327962910512E-4</v>
      </c>
      <c r="AE63" s="16">
        <f t="shared" si="49"/>
        <v>2.1211305392683023E-4</v>
      </c>
      <c r="AF63" s="16">
        <f t="shared" si="49"/>
        <v>2.1313282822455555E-4</v>
      </c>
      <c r="AG63" s="16">
        <f t="shared" si="49"/>
        <v>2.1415260252228066E-4</v>
      </c>
      <c r="AH63" s="16">
        <f t="shared" si="49"/>
        <v>2.1517237682000577E-4</v>
      </c>
      <c r="AI63" s="16">
        <f t="shared" si="49"/>
        <v>2.1619215111773088E-4</v>
      </c>
      <c r="AJ63" s="16">
        <f t="shared" si="49"/>
        <v>2.1721192541545599E-4</v>
      </c>
      <c r="AK63" s="16">
        <f t="shared" si="49"/>
        <v>2.182316997131811E-4</v>
      </c>
      <c r="AL63" s="16">
        <f t="shared" si="49"/>
        <v>2.1925147401090622E-4</v>
      </c>
      <c r="AM63" s="16">
        <f t="shared" si="49"/>
        <v>2.2027124830863133E-4</v>
      </c>
      <c r="AN63" s="16">
        <f t="shared" si="49"/>
        <v>2.2129102260635633E-4</v>
      </c>
      <c r="AO63" s="16">
        <f t="shared" si="49"/>
        <v>2.2231079690408144E-4</v>
      </c>
      <c r="AP63" s="16">
        <f t="shared" si="49"/>
        <v>2.2333057120180677E-4</v>
      </c>
      <c r="AQ63" s="16">
        <f t="shared" si="49"/>
        <v>2.2435034549953188E-4</v>
      </c>
      <c r="AR63" s="16">
        <f t="shared" si="49"/>
        <v>2.2537011979725699E-4</v>
      </c>
      <c r="AS63" s="16">
        <f t="shared" si="49"/>
        <v>2.263898940949821E-4</v>
      </c>
      <c r="AT63" s="16">
        <f t="shared" si="49"/>
        <v>2.2740966839270721E-4</v>
      </c>
      <c r="AU63" s="16">
        <f t="shared" si="50"/>
        <v>2.2791955554157014E-4</v>
      </c>
      <c r="AV63" s="16">
        <f t="shared" si="50"/>
        <v>2.2944921698815786E-4</v>
      </c>
      <c r="AW63" s="16">
        <f t="shared" si="50"/>
        <v>2.3097887843474558E-4</v>
      </c>
      <c r="AX63" s="16">
        <f t="shared" si="50"/>
        <v>2.325085398813333E-4</v>
      </c>
      <c r="AY63" s="16">
        <f t="shared" si="50"/>
        <v>2.3403820132792091E-4</v>
      </c>
      <c r="AZ63" s="16">
        <f t="shared" si="50"/>
        <v>2.3556786277450863E-4</v>
      </c>
      <c r="BA63" s="16">
        <f t="shared" si="50"/>
        <v>2.3709752422109635E-4</v>
      </c>
      <c r="BB63" s="16">
        <f t="shared" si="50"/>
        <v>2.3862718566768407E-4</v>
      </c>
      <c r="BC63" s="16">
        <f t="shared" si="50"/>
        <v>2.4015684711427179E-4</v>
      </c>
      <c r="BD63" s="16">
        <f t="shared" si="50"/>
        <v>2.4168650856085951E-4</v>
      </c>
      <c r="BE63" s="16">
        <f t="shared" si="51"/>
        <v>2.4321617000744723E-4</v>
      </c>
      <c r="BF63" s="16">
        <f t="shared" si="51"/>
        <v>2.4474583145403495E-4</v>
      </c>
      <c r="BG63" s="16">
        <f t="shared" si="51"/>
        <v>2.4627549290062267E-4</v>
      </c>
      <c r="BH63" s="16">
        <f t="shared" si="51"/>
        <v>2.4780515434721039E-4</v>
      </c>
      <c r="BI63" s="16">
        <f t="shared" si="51"/>
        <v>2.4933481579379811E-4</v>
      </c>
      <c r="BJ63" s="16">
        <f t="shared" si="51"/>
        <v>2.5086447724038583E-4</v>
      </c>
      <c r="BK63" s="16">
        <f t="shared" si="51"/>
        <v>2.5239413868697355E-4</v>
      </c>
      <c r="BL63" s="16">
        <f t="shared" si="51"/>
        <v>2.5392380013356127E-4</v>
      </c>
      <c r="BM63" s="16">
        <f t="shared" si="51"/>
        <v>2.5545346158014899E-4</v>
      </c>
      <c r="BN63" s="16">
        <f t="shared" si="51"/>
        <v>2.5698312302673671E-4</v>
      </c>
      <c r="BO63" s="16">
        <f t="shared" si="52"/>
        <v>2.5902267162218715E-4</v>
      </c>
      <c r="BP63" s="16">
        <f t="shared" si="52"/>
        <v>2.6106222021763737E-4</v>
      </c>
      <c r="BQ63" s="16">
        <f t="shared" si="52"/>
        <v>2.6310176881308781E-4</v>
      </c>
      <c r="BR63" s="16">
        <f t="shared" si="52"/>
        <v>2.6514131740853803E-4</v>
      </c>
      <c r="BS63" s="16">
        <f t="shared" si="52"/>
        <v>2.6718086600398803E-4</v>
      </c>
      <c r="BT63" s="16">
        <f t="shared" si="52"/>
        <v>2.6922041459943847E-4</v>
      </c>
      <c r="BU63" s="16">
        <f t="shared" si="52"/>
        <v>2.7125996319488869E-4</v>
      </c>
      <c r="BV63" s="16">
        <f t="shared" si="52"/>
        <v>2.7329951179033913E-4</v>
      </c>
      <c r="BW63" s="16">
        <f t="shared" si="52"/>
        <v>2.7533906038578935E-4</v>
      </c>
      <c r="BX63" s="16">
        <f t="shared" si="52"/>
        <v>2.7737860898123978E-4</v>
      </c>
      <c r="BY63" s="16">
        <f t="shared" si="53"/>
        <v>2.7941815757669001E-4</v>
      </c>
      <c r="BZ63" s="16">
        <f t="shared" si="53"/>
        <v>2.8145770617214023E-4</v>
      </c>
      <c r="CA63" s="16">
        <f t="shared" si="53"/>
        <v>2.8349725476759045E-4</v>
      </c>
      <c r="CB63" s="16">
        <f t="shared" si="53"/>
        <v>2.8553680336304067E-4</v>
      </c>
      <c r="CC63" s="16">
        <f t="shared" si="53"/>
        <v>2.8757635195849111E-4</v>
      </c>
      <c r="CD63" s="16">
        <f t="shared" si="53"/>
        <v>2.8961590055394133E-4</v>
      </c>
      <c r="CE63" s="16">
        <f t="shared" si="53"/>
        <v>2.9165544914939155E-4</v>
      </c>
      <c r="CF63" s="16">
        <f t="shared" si="53"/>
        <v>2.9369499774484177E-4</v>
      </c>
      <c r="CG63" s="16">
        <f t="shared" si="53"/>
        <v>2.9573454634029199E-4</v>
      </c>
      <c r="CH63" s="16">
        <f t="shared" si="53"/>
        <v>2.9777409493574243E-4</v>
      </c>
    </row>
    <row r="64" spans="1:86" x14ac:dyDescent="0.25">
      <c r="A64" s="142"/>
      <c r="B64" s="9">
        <v>600</v>
      </c>
      <c r="C64" s="10">
        <v>19.420000000000002</v>
      </c>
      <c r="D64" s="11">
        <f t="shared" ref="D64:W64" si="56">D59/$C64</f>
        <v>1.2158141663805926E-3</v>
      </c>
      <c r="E64" s="11">
        <f t="shared" si="56"/>
        <v>1.2217740397452033E-3</v>
      </c>
      <c r="F64" s="11">
        <f t="shared" si="56"/>
        <v>1.2277339131098138E-3</v>
      </c>
      <c r="G64" s="11">
        <f t="shared" si="56"/>
        <v>1.2336937864744245E-3</v>
      </c>
      <c r="H64" s="11">
        <f t="shared" si="56"/>
        <v>1.2396536598390353E-3</v>
      </c>
      <c r="I64" s="11">
        <f t="shared" si="56"/>
        <v>1.245613533203646E-3</v>
      </c>
      <c r="J64" s="11">
        <f t="shared" si="56"/>
        <v>1.2515734065682567E-3</v>
      </c>
      <c r="K64" s="11">
        <f t="shared" si="56"/>
        <v>1.2575332799328674E-3</v>
      </c>
      <c r="L64" s="11">
        <f t="shared" si="56"/>
        <v>1.2634931532974779E-3</v>
      </c>
      <c r="M64" s="11">
        <f t="shared" si="56"/>
        <v>1.2694530266620886E-3</v>
      </c>
      <c r="N64" s="11">
        <f t="shared" si="56"/>
        <v>1.2754129000266993E-3</v>
      </c>
      <c r="O64" s="11">
        <f t="shared" si="56"/>
        <v>1.28137277339131E-3</v>
      </c>
      <c r="P64" s="11">
        <f t="shared" si="56"/>
        <v>1.2873326467559207E-3</v>
      </c>
      <c r="Q64" s="11">
        <f t="shared" si="56"/>
        <v>1.2932925201205312E-3</v>
      </c>
      <c r="R64" s="11">
        <f t="shared" si="56"/>
        <v>1.2992523934851419E-3</v>
      </c>
      <c r="S64" s="11">
        <f t="shared" si="56"/>
        <v>1.3052122668497526E-3</v>
      </c>
      <c r="T64" s="11">
        <f t="shared" si="56"/>
        <v>1.3111721402143633E-3</v>
      </c>
      <c r="U64" s="11">
        <f t="shared" si="56"/>
        <v>1.317132013578974E-3</v>
      </c>
      <c r="V64" s="11">
        <f t="shared" si="56"/>
        <v>1.3230918869435845E-3</v>
      </c>
      <c r="W64" s="11">
        <f t="shared" si="56"/>
        <v>1.3290517603081952E-3</v>
      </c>
      <c r="X64" s="9">
        <v>600</v>
      </c>
      <c r="Y64" s="12"/>
      <c r="Z64" s="12" t="s">
        <v>34</v>
      </c>
      <c r="AA64" s="16">
        <f t="shared" si="49"/>
        <v>2.1279330354664568E-4</v>
      </c>
      <c r="AB64" s="16">
        <f t="shared" si="49"/>
        <v>2.1383640797579596E-4</v>
      </c>
      <c r="AC64" s="16">
        <f t="shared" si="49"/>
        <v>2.1487951240494602E-4</v>
      </c>
      <c r="AD64" s="16">
        <f t="shared" si="49"/>
        <v>2.1592261683409629E-4</v>
      </c>
      <c r="AE64" s="16">
        <f t="shared" si="49"/>
        <v>2.1696572126324656E-4</v>
      </c>
      <c r="AF64" s="16">
        <f t="shared" si="49"/>
        <v>2.1800882569239662E-4</v>
      </c>
      <c r="AG64" s="16">
        <f t="shared" si="49"/>
        <v>2.1905193012154689E-4</v>
      </c>
      <c r="AH64" s="16">
        <f t="shared" si="49"/>
        <v>2.2009503455069717E-4</v>
      </c>
      <c r="AI64" s="16">
        <f t="shared" si="49"/>
        <v>2.2113813897984723E-4</v>
      </c>
      <c r="AJ64" s="16">
        <f t="shared" si="49"/>
        <v>2.221812434089975E-4</v>
      </c>
      <c r="AK64" s="16">
        <f t="shared" si="49"/>
        <v>2.2322434783814777E-4</v>
      </c>
      <c r="AL64" s="16">
        <f t="shared" si="49"/>
        <v>2.2426745226729805E-4</v>
      </c>
      <c r="AM64" s="16">
        <f t="shared" si="49"/>
        <v>2.2531055669644832E-4</v>
      </c>
      <c r="AN64" s="16">
        <f t="shared" si="49"/>
        <v>2.2635366112559838E-4</v>
      </c>
      <c r="AO64" s="16">
        <f t="shared" si="49"/>
        <v>2.2739676555474865E-4</v>
      </c>
      <c r="AP64" s="16">
        <f t="shared" si="49"/>
        <v>2.2843986998389871E-4</v>
      </c>
      <c r="AQ64" s="16">
        <f t="shared" si="49"/>
        <v>2.2948297441304898E-4</v>
      </c>
      <c r="AR64" s="16">
        <f t="shared" si="49"/>
        <v>2.3052607884219926E-4</v>
      </c>
      <c r="AS64" s="16">
        <f t="shared" si="49"/>
        <v>2.3156918327134931E-4</v>
      </c>
      <c r="AT64" s="16">
        <f t="shared" si="49"/>
        <v>2.3261228770049959E-4</v>
      </c>
      <c r="AU64" s="16">
        <f t="shared" si="50"/>
        <v>2.3313383991507494E-4</v>
      </c>
      <c r="AV64" s="16">
        <f t="shared" si="50"/>
        <v>2.3469849655880035E-4</v>
      </c>
      <c r="AW64" s="16">
        <f t="shared" si="50"/>
        <v>2.3626315320252576E-4</v>
      </c>
      <c r="AX64" s="16">
        <f t="shared" si="50"/>
        <v>2.3782780984625096E-4</v>
      </c>
      <c r="AY64" s="16">
        <f t="shared" si="50"/>
        <v>2.3939246648997637E-4</v>
      </c>
      <c r="AZ64" s="16">
        <f t="shared" si="50"/>
        <v>2.4095712313370178E-4</v>
      </c>
      <c r="BA64" s="16">
        <f t="shared" si="50"/>
        <v>2.4252177977742697E-4</v>
      </c>
      <c r="BB64" s="16">
        <f t="shared" si="50"/>
        <v>2.4408643642115238E-4</v>
      </c>
      <c r="BC64" s="16">
        <f t="shared" si="50"/>
        <v>2.4565109306487758E-4</v>
      </c>
      <c r="BD64" s="16">
        <f t="shared" si="50"/>
        <v>2.4721574970860299E-4</v>
      </c>
      <c r="BE64" s="16">
        <f t="shared" si="51"/>
        <v>2.487804063523284E-4</v>
      </c>
      <c r="BF64" s="16">
        <f t="shared" si="51"/>
        <v>2.5034506299605359E-4</v>
      </c>
      <c r="BG64" s="16">
        <f t="shared" si="51"/>
        <v>2.51909719639779E-4</v>
      </c>
      <c r="BH64" s="16">
        <f t="shared" si="51"/>
        <v>2.5347437628350442E-4</v>
      </c>
      <c r="BI64" s="16">
        <f t="shared" si="51"/>
        <v>2.5503903292722961E-4</v>
      </c>
      <c r="BJ64" s="16">
        <f t="shared" si="51"/>
        <v>2.5660368957095502E-4</v>
      </c>
      <c r="BK64" s="16">
        <f t="shared" si="51"/>
        <v>2.5816834621468021E-4</v>
      </c>
      <c r="BL64" s="16">
        <f t="shared" si="51"/>
        <v>2.5973300285840563E-4</v>
      </c>
      <c r="BM64" s="16">
        <f t="shared" si="51"/>
        <v>2.6129765950213104E-4</v>
      </c>
      <c r="BN64" s="16">
        <f t="shared" si="51"/>
        <v>2.6286231614585623E-4</v>
      </c>
      <c r="BO64" s="16">
        <f t="shared" si="52"/>
        <v>2.6494852500415678E-4</v>
      </c>
      <c r="BP64" s="16">
        <f t="shared" si="52"/>
        <v>2.6703473386245733E-4</v>
      </c>
      <c r="BQ64" s="16">
        <f t="shared" si="52"/>
        <v>2.6912094272075766E-4</v>
      </c>
      <c r="BR64" s="16">
        <f t="shared" si="52"/>
        <v>2.712071515790582E-4</v>
      </c>
      <c r="BS64" s="16">
        <f t="shared" si="52"/>
        <v>2.7329336043735875E-4</v>
      </c>
      <c r="BT64" s="16">
        <f t="shared" si="52"/>
        <v>2.7537956929565908E-4</v>
      </c>
      <c r="BU64" s="16">
        <f t="shared" si="52"/>
        <v>2.7746577815395963E-4</v>
      </c>
      <c r="BV64" s="16">
        <f t="shared" si="52"/>
        <v>2.7955198701225996E-4</v>
      </c>
      <c r="BW64" s="16">
        <f t="shared" si="52"/>
        <v>2.8163819587056051E-4</v>
      </c>
      <c r="BX64" s="16">
        <f t="shared" si="52"/>
        <v>2.8372440472886084E-4</v>
      </c>
      <c r="BY64" s="16">
        <f t="shared" si="53"/>
        <v>2.8581061358716117E-4</v>
      </c>
      <c r="BZ64" s="16">
        <f t="shared" si="53"/>
        <v>2.8789682244546172E-4</v>
      </c>
      <c r="CA64" s="16">
        <f t="shared" si="53"/>
        <v>2.8998303130376205E-4</v>
      </c>
      <c r="CB64" s="16">
        <f t="shared" si="53"/>
        <v>2.920692401620626E-4</v>
      </c>
      <c r="CC64" s="16">
        <f t="shared" si="53"/>
        <v>2.9415544902036293E-4</v>
      </c>
      <c r="CD64" s="16">
        <f t="shared" si="53"/>
        <v>2.9624165787866326E-4</v>
      </c>
      <c r="CE64" s="16">
        <f t="shared" si="53"/>
        <v>2.9832786673696381E-4</v>
      </c>
      <c r="CF64" s="16">
        <f t="shared" si="53"/>
        <v>3.0041407559526436E-4</v>
      </c>
      <c r="CG64" s="16">
        <f t="shared" si="53"/>
        <v>3.0250028445356469E-4</v>
      </c>
      <c r="CH64" s="16">
        <f t="shared" si="53"/>
        <v>3.0458649331186502E-4</v>
      </c>
    </row>
    <row r="65" spans="1:86" x14ac:dyDescent="0.25">
      <c r="A65" s="142"/>
      <c r="B65" s="13">
        <v>800</v>
      </c>
      <c r="C65" s="10">
        <v>14.1</v>
      </c>
      <c r="D65" s="14">
        <f t="shared" ref="D65:W65" si="57">D59/$C65</f>
        <v>1.6745468873128448E-3</v>
      </c>
      <c r="E65" s="14">
        <f t="shared" si="57"/>
        <v>1.6827554504859469E-3</v>
      </c>
      <c r="F65" s="14">
        <f t="shared" si="57"/>
        <v>1.6909640136590488E-3</v>
      </c>
      <c r="G65" s="14">
        <f t="shared" si="57"/>
        <v>1.6991725768321509E-3</v>
      </c>
      <c r="H65" s="14">
        <f t="shared" si="57"/>
        <v>1.7073811400052531E-3</v>
      </c>
      <c r="I65" s="14">
        <f t="shared" si="57"/>
        <v>1.7155897031783552E-3</v>
      </c>
      <c r="J65" s="14">
        <f t="shared" si="57"/>
        <v>1.7237982663514571E-3</v>
      </c>
      <c r="K65" s="14">
        <f t="shared" si="57"/>
        <v>1.7320068295245592E-3</v>
      </c>
      <c r="L65" s="14">
        <f t="shared" si="57"/>
        <v>1.7402153926976613E-3</v>
      </c>
      <c r="M65" s="14">
        <f t="shared" si="57"/>
        <v>1.7484239558707634E-3</v>
      </c>
      <c r="N65" s="14">
        <f t="shared" si="57"/>
        <v>1.7566325190438656E-3</v>
      </c>
      <c r="O65" s="14">
        <f t="shared" si="57"/>
        <v>1.7648410822169675E-3</v>
      </c>
      <c r="P65" s="14">
        <f t="shared" si="57"/>
        <v>1.7730496453900696E-3</v>
      </c>
      <c r="Q65" s="14">
        <f t="shared" si="57"/>
        <v>1.7812582085631717E-3</v>
      </c>
      <c r="R65" s="14">
        <f t="shared" si="57"/>
        <v>1.7894667717362738E-3</v>
      </c>
      <c r="S65" s="14">
        <f t="shared" si="57"/>
        <v>1.7976753349093757E-3</v>
      </c>
      <c r="T65" s="14">
        <f t="shared" si="57"/>
        <v>1.8058838980824778E-3</v>
      </c>
      <c r="U65" s="14">
        <f t="shared" si="57"/>
        <v>1.81409246125558E-3</v>
      </c>
      <c r="V65" s="14">
        <f t="shared" si="57"/>
        <v>1.8223010244286821E-3</v>
      </c>
      <c r="W65" s="14">
        <f t="shared" si="57"/>
        <v>1.830509587601784E-3</v>
      </c>
      <c r="X65" s="13">
        <v>800</v>
      </c>
      <c r="Y65" s="12"/>
      <c r="Z65" s="12" t="s">
        <v>35</v>
      </c>
      <c r="AA65" s="16">
        <f t="shared" si="49"/>
        <v>4.5873272093225215E-4</v>
      </c>
      <c r="AB65" s="16">
        <f t="shared" si="49"/>
        <v>4.6098141074074356E-4</v>
      </c>
      <c r="AC65" s="16">
        <f t="shared" si="49"/>
        <v>4.6323010054923498E-4</v>
      </c>
      <c r="AD65" s="16">
        <f t="shared" si="49"/>
        <v>4.6547879035772639E-4</v>
      </c>
      <c r="AE65" s="16">
        <f t="shared" si="49"/>
        <v>4.677274801662178E-4</v>
      </c>
      <c r="AF65" s="16">
        <f t="shared" si="49"/>
        <v>4.6997616997470921E-4</v>
      </c>
      <c r="AG65" s="16">
        <f t="shared" si="49"/>
        <v>4.722248597832004E-4</v>
      </c>
      <c r="AH65" s="16">
        <f t="shared" si="49"/>
        <v>4.7447354959169181E-4</v>
      </c>
      <c r="AI65" s="16">
        <f t="shared" si="49"/>
        <v>4.7672223940018344E-4</v>
      </c>
      <c r="AJ65" s="16">
        <f t="shared" si="49"/>
        <v>4.7897092920867485E-4</v>
      </c>
      <c r="AK65" s="16">
        <f t="shared" si="49"/>
        <v>4.8121961901716626E-4</v>
      </c>
      <c r="AL65" s="16">
        <f t="shared" si="49"/>
        <v>4.8346830882565746E-4</v>
      </c>
      <c r="AM65" s="16">
        <f t="shared" si="49"/>
        <v>4.8571699863414887E-4</v>
      </c>
      <c r="AN65" s="16">
        <f t="shared" si="49"/>
        <v>4.879656884426405E-4</v>
      </c>
      <c r="AO65" s="16">
        <f t="shared" si="49"/>
        <v>4.9021437825113191E-4</v>
      </c>
      <c r="AP65" s="16">
        <f t="shared" si="49"/>
        <v>4.924630680596231E-4</v>
      </c>
      <c r="AQ65" s="16">
        <f t="shared" si="49"/>
        <v>4.9471175786811451E-4</v>
      </c>
      <c r="AR65" s="16">
        <f t="shared" si="49"/>
        <v>4.9696044767660592E-4</v>
      </c>
      <c r="AS65" s="16">
        <f t="shared" si="49"/>
        <v>4.9920913748509755E-4</v>
      </c>
      <c r="AT65" s="16">
        <f t="shared" si="49"/>
        <v>5.0145782729358874E-4</v>
      </c>
      <c r="AU65" s="16">
        <f t="shared" si="50"/>
        <v>5.0258217219783532E-4</v>
      </c>
      <c r="AV65" s="16">
        <f t="shared" si="50"/>
        <v>5.0595520691057222E-4</v>
      </c>
      <c r="AW65" s="16">
        <f t="shared" si="50"/>
        <v>5.0932824162330933E-4</v>
      </c>
      <c r="AX65" s="16">
        <f t="shared" si="50"/>
        <v>5.1270127633604667E-4</v>
      </c>
      <c r="AY65" s="16">
        <f t="shared" si="50"/>
        <v>5.1607431104878356E-4</v>
      </c>
      <c r="AZ65" s="16">
        <f t="shared" si="50"/>
        <v>5.1944734576152068E-4</v>
      </c>
      <c r="BA65" s="16">
        <f t="shared" si="50"/>
        <v>5.2282038047425801E-4</v>
      </c>
      <c r="BB65" s="16">
        <f t="shared" si="50"/>
        <v>5.2619341518699513E-4</v>
      </c>
      <c r="BC65" s="16">
        <f t="shared" si="50"/>
        <v>5.2956644989973225E-4</v>
      </c>
      <c r="BD65" s="16">
        <f t="shared" si="50"/>
        <v>5.3293948461246936E-4</v>
      </c>
      <c r="BE65" s="16">
        <f t="shared" si="51"/>
        <v>5.3631251932520648E-4</v>
      </c>
      <c r="BF65" s="16">
        <f t="shared" si="51"/>
        <v>5.3968555403794381E-4</v>
      </c>
      <c r="BG65" s="16">
        <f t="shared" si="51"/>
        <v>5.4305858875068093E-4</v>
      </c>
      <c r="BH65" s="16">
        <f t="shared" si="51"/>
        <v>5.4643162346341761E-4</v>
      </c>
      <c r="BI65" s="16">
        <f t="shared" si="51"/>
        <v>5.4980465817615494E-4</v>
      </c>
      <c r="BJ65" s="16">
        <f t="shared" si="51"/>
        <v>5.5317769288889206E-4</v>
      </c>
      <c r="BK65" s="16">
        <f t="shared" si="51"/>
        <v>5.5655072760162939E-4</v>
      </c>
      <c r="BL65" s="16">
        <f t="shared" si="51"/>
        <v>5.5992376231436651E-4</v>
      </c>
      <c r="BM65" s="16">
        <f t="shared" si="51"/>
        <v>5.6329679702710363E-4</v>
      </c>
      <c r="BN65" s="16">
        <f t="shared" si="51"/>
        <v>5.6666983173984096E-4</v>
      </c>
      <c r="BO65" s="16">
        <f t="shared" si="52"/>
        <v>5.71167211356824E-4</v>
      </c>
      <c r="BP65" s="16">
        <f t="shared" si="52"/>
        <v>5.756645909738066E-4</v>
      </c>
      <c r="BQ65" s="16">
        <f t="shared" si="52"/>
        <v>5.8016197059078943E-4</v>
      </c>
      <c r="BR65" s="16">
        <f t="shared" si="52"/>
        <v>5.8465935020777246E-4</v>
      </c>
      <c r="BS65" s="16">
        <f t="shared" si="52"/>
        <v>5.8915672982475529E-4</v>
      </c>
      <c r="BT65" s="16">
        <f t="shared" si="52"/>
        <v>5.9365410944173811E-4</v>
      </c>
      <c r="BU65" s="16">
        <f t="shared" si="52"/>
        <v>5.9815148905872115E-4</v>
      </c>
      <c r="BV65" s="16">
        <f t="shared" si="52"/>
        <v>6.0264886867570397E-4</v>
      </c>
      <c r="BW65" s="16">
        <f t="shared" si="52"/>
        <v>6.0714624829268679E-4</v>
      </c>
      <c r="BX65" s="16">
        <f t="shared" si="52"/>
        <v>6.1164362790966961E-4</v>
      </c>
      <c r="BY65" s="16">
        <f t="shared" si="53"/>
        <v>6.1614100752665222E-4</v>
      </c>
      <c r="BZ65" s="16">
        <f t="shared" si="53"/>
        <v>6.2063838714363504E-4</v>
      </c>
      <c r="CA65" s="16">
        <f t="shared" si="53"/>
        <v>6.2513576676061808E-4</v>
      </c>
      <c r="CB65" s="16">
        <f t="shared" si="53"/>
        <v>6.296331463776009E-4</v>
      </c>
      <c r="CC65" s="16">
        <f t="shared" si="53"/>
        <v>6.3413052599458329E-4</v>
      </c>
      <c r="CD65" s="16">
        <f t="shared" si="53"/>
        <v>6.3862790561156632E-4</v>
      </c>
      <c r="CE65" s="16">
        <f t="shared" si="53"/>
        <v>6.4312528522854915E-4</v>
      </c>
      <c r="CF65" s="16">
        <f t="shared" si="53"/>
        <v>6.4762266484553197E-4</v>
      </c>
      <c r="CG65" s="16">
        <f t="shared" si="53"/>
        <v>6.5212004446251457E-4</v>
      </c>
      <c r="CH65" s="16">
        <f t="shared" si="53"/>
        <v>6.5661742407949739E-4</v>
      </c>
    </row>
    <row r="66" spans="1:86" x14ac:dyDescent="0.25">
      <c r="A66" s="142"/>
      <c r="B66" s="9">
        <v>1000</v>
      </c>
      <c r="C66" s="10">
        <v>11.04</v>
      </c>
      <c r="D66" s="11">
        <f t="shared" ref="D66:W66" si="58">D59/$C66</f>
        <v>2.1386876006441223E-3</v>
      </c>
      <c r="E66" s="11">
        <f t="shared" si="58"/>
        <v>2.1491713633923779E-3</v>
      </c>
      <c r="F66" s="11">
        <f t="shared" si="58"/>
        <v>2.159655126140633E-3</v>
      </c>
      <c r="G66" s="11">
        <f t="shared" si="58"/>
        <v>2.1701388888888886E-3</v>
      </c>
      <c r="H66" s="11">
        <f t="shared" si="58"/>
        <v>2.1806226516371441E-3</v>
      </c>
      <c r="I66" s="11">
        <f t="shared" si="58"/>
        <v>2.1911064143853992E-3</v>
      </c>
      <c r="J66" s="11">
        <f t="shared" si="58"/>
        <v>2.2015901771336548E-3</v>
      </c>
      <c r="K66" s="11">
        <f t="shared" si="58"/>
        <v>2.2120739398819099E-3</v>
      </c>
      <c r="L66" s="11">
        <f t="shared" si="58"/>
        <v>2.2225577026301654E-3</v>
      </c>
      <c r="M66" s="11">
        <f t="shared" si="58"/>
        <v>2.2330414653784205E-3</v>
      </c>
      <c r="N66" s="11">
        <f t="shared" si="58"/>
        <v>2.2435252281266761E-3</v>
      </c>
      <c r="O66" s="11">
        <f t="shared" si="58"/>
        <v>2.2540089908749316E-3</v>
      </c>
      <c r="P66" s="11">
        <f t="shared" si="58"/>
        <v>2.2644927536231868E-3</v>
      </c>
      <c r="Q66" s="11">
        <f t="shared" si="58"/>
        <v>2.2749765163714423E-3</v>
      </c>
      <c r="R66" s="11">
        <f t="shared" si="58"/>
        <v>2.2854602791196974E-3</v>
      </c>
      <c r="S66" s="11">
        <f t="shared" si="58"/>
        <v>2.295944041867953E-3</v>
      </c>
      <c r="T66" s="11">
        <f t="shared" si="58"/>
        <v>2.3064278046162081E-3</v>
      </c>
      <c r="U66" s="11">
        <f t="shared" si="58"/>
        <v>2.3169115673644636E-3</v>
      </c>
      <c r="V66" s="11">
        <f t="shared" si="58"/>
        <v>2.3273953301127192E-3</v>
      </c>
      <c r="W66" s="11">
        <f t="shared" si="58"/>
        <v>2.3378790928609743E-3</v>
      </c>
      <c r="X66" s="9">
        <v>1000</v>
      </c>
      <c r="Y66" s="12"/>
      <c r="Z66" s="12" t="s">
        <v>36</v>
      </c>
      <c r="AA66" s="16">
        <f t="shared" si="49"/>
        <v>4.6414071333127755E-4</v>
      </c>
      <c r="AB66" s="16">
        <f t="shared" si="49"/>
        <v>4.6641591290643098E-4</v>
      </c>
      <c r="AC66" s="16">
        <f t="shared" si="49"/>
        <v>4.6869111248158419E-4</v>
      </c>
      <c r="AD66" s="16">
        <f t="shared" si="49"/>
        <v>4.7096631205673762E-4</v>
      </c>
      <c r="AE66" s="16">
        <f t="shared" si="49"/>
        <v>4.7324151163189105E-4</v>
      </c>
      <c r="AF66" s="16">
        <f t="shared" si="49"/>
        <v>4.7551671120704404E-4</v>
      </c>
      <c r="AG66" s="16">
        <f t="shared" si="49"/>
        <v>4.7779191078219769E-4</v>
      </c>
      <c r="AH66" s="16">
        <f t="shared" si="49"/>
        <v>4.8006711035735068E-4</v>
      </c>
      <c r="AI66" s="16">
        <f t="shared" si="49"/>
        <v>4.8234230993250411E-4</v>
      </c>
      <c r="AJ66" s="16">
        <f t="shared" si="49"/>
        <v>4.8461750950765711E-4</v>
      </c>
      <c r="AK66" s="16">
        <f t="shared" si="49"/>
        <v>4.8689270908281053E-4</v>
      </c>
      <c r="AL66" s="16">
        <f t="shared" si="49"/>
        <v>4.8916790865796418E-4</v>
      </c>
      <c r="AM66" s="16">
        <f t="shared" si="49"/>
        <v>4.9144310823311717E-4</v>
      </c>
      <c r="AN66" s="16">
        <f t="shared" si="49"/>
        <v>4.937183078082706E-4</v>
      </c>
      <c r="AO66" s="16">
        <f t="shared" si="49"/>
        <v>4.959935073834236E-4</v>
      </c>
      <c r="AP66" s="16">
        <f t="shared" si="49"/>
        <v>4.9826870695857724E-4</v>
      </c>
      <c r="AQ66" s="16">
        <f t="shared" si="49"/>
        <v>5.0054390653373024E-4</v>
      </c>
      <c r="AR66" s="16">
        <f t="shared" si="49"/>
        <v>5.0281910610888367E-4</v>
      </c>
      <c r="AS66" s="16">
        <f t="shared" si="49"/>
        <v>5.050943056840371E-4</v>
      </c>
      <c r="AT66" s="16">
        <f t="shared" si="49"/>
        <v>5.0736950525919031E-4</v>
      </c>
      <c r="AU66" s="16">
        <f t="shared" si="50"/>
        <v>5.0850710504676756E-4</v>
      </c>
      <c r="AV66" s="16">
        <f t="shared" si="50"/>
        <v>5.1191990440949782E-4</v>
      </c>
      <c r="AW66" s="16">
        <f t="shared" si="50"/>
        <v>5.1533270377222742E-4</v>
      </c>
      <c r="AX66" s="16">
        <f t="shared" si="50"/>
        <v>5.1874550313495745E-4</v>
      </c>
      <c r="AY66" s="16">
        <f t="shared" si="50"/>
        <v>5.221583024976877E-4</v>
      </c>
      <c r="AZ66" s="16">
        <f t="shared" si="50"/>
        <v>5.255711018604173E-4</v>
      </c>
      <c r="BA66" s="16">
        <f t="shared" si="50"/>
        <v>5.2898390122314734E-4</v>
      </c>
      <c r="BB66" s="16">
        <f t="shared" si="50"/>
        <v>5.3239670058587737E-4</v>
      </c>
      <c r="BC66" s="16">
        <f t="shared" si="50"/>
        <v>5.3580949994860719E-4</v>
      </c>
      <c r="BD66" s="16">
        <f t="shared" si="50"/>
        <v>5.3922229931133723E-4</v>
      </c>
      <c r="BE66" s="16">
        <f t="shared" si="51"/>
        <v>5.4263509867406726E-4</v>
      </c>
      <c r="BF66" s="16">
        <f t="shared" si="51"/>
        <v>5.4604789803679729E-4</v>
      </c>
      <c r="BG66" s="16">
        <f t="shared" si="51"/>
        <v>5.494606973995269E-4</v>
      </c>
      <c r="BH66" s="16">
        <f t="shared" si="51"/>
        <v>5.5287349676225736E-4</v>
      </c>
      <c r="BI66" s="16">
        <f t="shared" si="51"/>
        <v>5.562862961249874E-4</v>
      </c>
      <c r="BJ66" s="16">
        <f t="shared" si="51"/>
        <v>5.59699095487717E-4</v>
      </c>
      <c r="BK66" s="16">
        <f t="shared" si="51"/>
        <v>5.6311189485044703E-4</v>
      </c>
      <c r="BL66" s="16">
        <f t="shared" si="51"/>
        <v>5.6652469421317707E-4</v>
      </c>
      <c r="BM66" s="16">
        <f t="shared" si="51"/>
        <v>5.699374935759071E-4</v>
      </c>
      <c r="BN66" s="16">
        <f t="shared" si="51"/>
        <v>5.733502929386367E-4</v>
      </c>
      <c r="BO66" s="16">
        <f t="shared" si="52"/>
        <v>5.7790069208894356E-4</v>
      </c>
      <c r="BP66" s="16">
        <f t="shared" si="52"/>
        <v>5.8245109123925042E-4</v>
      </c>
      <c r="BQ66" s="16">
        <f t="shared" si="52"/>
        <v>5.8700149038955728E-4</v>
      </c>
      <c r="BR66" s="16">
        <f t="shared" si="52"/>
        <v>5.915518895398637E-4</v>
      </c>
      <c r="BS66" s="16">
        <f t="shared" si="52"/>
        <v>5.9610228869017056E-4</v>
      </c>
      <c r="BT66" s="16">
        <f t="shared" si="52"/>
        <v>6.0065268784047741E-4</v>
      </c>
      <c r="BU66" s="16">
        <f t="shared" si="52"/>
        <v>6.0520308699078384E-4</v>
      </c>
      <c r="BV66" s="16">
        <f t="shared" si="52"/>
        <v>6.0975348614109026E-4</v>
      </c>
      <c r="BW66" s="16">
        <f t="shared" si="52"/>
        <v>6.1430388529139712E-4</v>
      </c>
      <c r="BX66" s="16">
        <f t="shared" si="52"/>
        <v>6.1885428444170354E-4</v>
      </c>
      <c r="BY66" s="16">
        <f t="shared" si="53"/>
        <v>6.234046835920104E-4</v>
      </c>
      <c r="BZ66" s="16">
        <f t="shared" si="53"/>
        <v>6.2795508274231682E-4</v>
      </c>
      <c r="CA66" s="16">
        <f t="shared" si="53"/>
        <v>6.3250548189262325E-4</v>
      </c>
      <c r="CB66" s="16">
        <f t="shared" si="53"/>
        <v>6.3705588104292967E-4</v>
      </c>
      <c r="CC66" s="16">
        <f t="shared" si="53"/>
        <v>6.4160628019323653E-4</v>
      </c>
      <c r="CD66" s="16">
        <f t="shared" si="53"/>
        <v>6.4615667934354295E-4</v>
      </c>
      <c r="CE66" s="16">
        <f t="shared" si="53"/>
        <v>6.5070707849384981E-4</v>
      </c>
      <c r="CF66" s="16">
        <f t="shared" si="53"/>
        <v>6.5525747764415623E-4</v>
      </c>
      <c r="CG66" s="16">
        <f t="shared" si="53"/>
        <v>6.5980787679446309E-4</v>
      </c>
      <c r="CH66" s="16">
        <f t="shared" si="53"/>
        <v>6.6435827594476951E-4</v>
      </c>
    </row>
    <row r="67" spans="1:86" x14ac:dyDescent="0.25">
      <c r="A67" s="143"/>
      <c r="B67" s="13">
        <v>1200</v>
      </c>
      <c r="C67" s="10">
        <v>9.0500000000000007</v>
      </c>
      <c r="D67" s="14">
        <f t="shared" ref="D67:W67" si="59">D59/$C67</f>
        <v>2.6089625537139348E-3</v>
      </c>
      <c r="E67" s="14">
        <f t="shared" si="59"/>
        <v>2.6217515858399832E-3</v>
      </c>
      <c r="F67" s="14">
        <f t="shared" si="59"/>
        <v>2.6345406179660315E-3</v>
      </c>
      <c r="G67" s="14">
        <f t="shared" si="59"/>
        <v>2.6473296500920803E-3</v>
      </c>
      <c r="H67" s="14">
        <f t="shared" si="59"/>
        <v>2.6601186822181287E-3</v>
      </c>
      <c r="I67" s="14">
        <f t="shared" si="59"/>
        <v>2.6729077143441771E-3</v>
      </c>
      <c r="J67" s="14">
        <f t="shared" si="59"/>
        <v>2.6856967464702259E-3</v>
      </c>
      <c r="K67" s="14">
        <f t="shared" si="59"/>
        <v>2.6984857785962743E-3</v>
      </c>
      <c r="L67" s="14">
        <f t="shared" si="59"/>
        <v>2.7112748107223227E-3</v>
      </c>
      <c r="M67" s="14">
        <f t="shared" si="59"/>
        <v>2.7240638428483715E-3</v>
      </c>
      <c r="N67" s="14">
        <f t="shared" si="59"/>
        <v>2.7368528749744199E-3</v>
      </c>
      <c r="O67" s="14">
        <f t="shared" si="59"/>
        <v>2.7496419071004682E-3</v>
      </c>
      <c r="P67" s="14">
        <f t="shared" si="59"/>
        <v>2.7624309392265171E-3</v>
      </c>
      <c r="Q67" s="14">
        <f t="shared" si="59"/>
        <v>2.7752199713525654E-3</v>
      </c>
      <c r="R67" s="14">
        <f t="shared" si="59"/>
        <v>2.7880090034786138E-3</v>
      </c>
      <c r="S67" s="14">
        <f t="shared" si="59"/>
        <v>2.8007980356046626E-3</v>
      </c>
      <c r="T67" s="14">
        <f t="shared" si="59"/>
        <v>2.813587067730711E-3</v>
      </c>
      <c r="U67" s="14">
        <f t="shared" si="59"/>
        <v>2.8263760998567598E-3</v>
      </c>
      <c r="V67" s="14">
        <f t="shared" si="59"/>
        <v>2.8391651319828082E-3</v>
      </c>
      <c r="W67" s="14">
        <f t="shared" si="59"/>
        <v>2.8519541641088566E-3</v>
      </c>
      <c r="X67" s="13">
        <v>1200</v>
      </c>
      <c r="Y67" s="12"/>
      <c r="Z67" s="12" t="s">
        <v>37</v>
      </c>
      <c r="AA67" s="16">
        <f t="shared" si="49"/>
        <v>4.7027495306981243E-4</v>
      </c>
      <c r="AB67" s="16">
        <f t="shared" si="49"/>
        <v>4.7258022244760526E-4</v>
      </c>
      <c r="AC67" s="16">
        <f t="shared" si="49"/>
        <v>4.7488549182539853E-4</v>
      </c>
      <c r="AD67" s="16">
        <f t="shared" si="49"/>
        <v>4.7719076120319179E-4</v>
      </c>
      <c r="AE67" s="16">
        <f t="shared" si="49"/>
        <v>4.7949603058098462E-4</v>
      </c>
      <c r="AF67" s="16">
        <f t="shared" si="49"/>
        <v>4.8180129995877789E-4</v>
      </c>
      <c r="AG67" s="16">
        <f t="shared" si="49"/>
        <v>4.8410656933657115E-4</v>
      </c>
      <c r="AH67" s="16">
        <f t="shared" si="49"/>
        <v>4.8641183871436441E-4</v>
      </c>
      <c r="AI67" s="16">
        <f t="shared" si="49"/>
        <v>4.8871710809215724E-4</v>
      </c>
      <c r="AJ67" s="16">
        <f t="shared" si="49"/>
        <v>4.9102237746995094E-4</v>
      </c>
      <c r="AK67" s="16">
        <f t="shared" si="49"/>
        <v>4.9332764684774377E-4</v>
      </c>
      <c r="AL67" s="16">
        <f t="shared" si="49"/>
        <v>4.956329162255366E-4</v>
      </c>
      <c r="AM67" s="16">
        <f t="shared" si="49"/>
        <v>4.979381856033303E-4</v>
      </c>
      <c r="AN67" s="16">
        <f t="shared" si="49"/>
        <v>5.0024345498112313E-4</v>
      </c>
      <c r="AO67" s="16">
        <f t="shared" si="49"/>
        <v>5.025487243589164E-4</v>
      </c>
      <c r="AP67" s="16">
        <f t="shared" si="49"/>
        <v>5.0485399373670966E-4</v>
      </c>
      <c r="AQ67" s="16">
        <f t="shared" si="49"/>
        <v>5.0715926311450292E-4</v>
      </c>
      <c r="AR67" s="16">
        <f t="shared" si="49"/>
        <v>5.0946453249229619E-4</v>
      </c>
      <c r="AS67" s="16">
        <f t="shared" si="49"/>
        <v>5.1176980187008902E-4</v>
      </c>
      <c r="AT67" s="16">
        <f t="shared" si="49"/>
        <v>5.1407507124788228E-4</v>
      </c>
      <c r="AU67" s="16">
        <f t="shared" si="50"/>
        <v>5.1522770593677956E-4</v>
      </c>
      <c r="AV67" s="16">
        <f t="shared" si="50"/>
        <v>5.1868561000346924E-4</v>
      </c>
      <c r="AW67" s="16">
        <f t="shared" si="50"/>
        <v>5.2214351407015936E-4</v>
      </c>
      <c r="AX67" s="16">
        <f t="shared" si="50"/>
        <v>5.2560141813684904E-4</v>
      </c>
      <c r="AY67" s="16">
        <f t="shared" si="50"/>
        <v>5.2905932220353872E-4</v>
      </c>
      <c r="AZ67" s="16">
        <f t="shared" si="50"/>
        <v>5.3251722627022883E-4</v>
      </c>
      <c r="BA67" s="16">
        <f t="shared" si="50"/>
        <v>5.3597513033691807E-4</v>
      </c>
      <c r="BB67" s="16">
        <f t="shared" si="50"/>
        <v>5.3943303440360775E-4</v>
      </c>
      <c r="BC67" s="16">
        <f t="shared" si="50"/>
        <v>5.4289093847029787E-4</v>
      </c>
      <c r="BD67" s="16">
        <f t="shared" si="50"/>
        <v>5.4634884253698755E-4</v>
      </c>
      <c r="BE67" s="16">
        <f t="shared" si="51"/>
        <v>5.4980674660367723E-4</v>
      </c>
      <c r="BF67" s="16">
        <f t="shared" si="51"/>
        <v>5.532646506703669E-4</v>
      </c>
      <c r="BG67" s="16">
        <f t="shared" si="51"/>
        <v>5.5672255473705702E-4</v>
      </c>
      <c r="BH67" s="16">
        <f t="shared" si="51"/>
        <v>5.601804588037467E-4</v>
      </c>
      <c r="BI67" s="16">
        <f t="shared" si="51"/>
        <v>5.6363836287043638E-4</v>
      </c>
      <c r="BJ67" s="16">
        <f t="shared" si="51"/>
        <v>5.6709626693712649E-4</v>
      </c>
      <c r="BK67" s="16">
        <f t="shared" si="51"/>
        <v>5.7055417100381617E-4</v>
      </c>
      <c r="BL67" s="16">
        <f t="shared" si="51"/>
        <v>5.7401207507050585E-4</v>
      </c>
      <c r="BM67" s="16">
        <f t="shared" si="51"/>
        <v>5.7746997913719553E-4</v>
      </c>
      <c r="BN67" s="16">
        <f t="shared" si="51"/>
        <v>5.8092788320388564E-4</v>
      </c>
      <c r="BO67" s="16">
        <f t="shared" si="52"/>
        <v>5.8553842195947217E-4</v>
      </c>
      <c r="BP67" s="16">
        <f t="shared" si="52"/>
        <v>5.901489607150587E-4</v>
      </c>
      <c r="BQ67" s="16">
        <f t="shared" si="52"/>
        <v>5.9475949947064479E-4</v>
      </c>
      <c r="BR67" s="16">
        <f t="shared" si="52"/>
        <v>5.9937003822623132E-4</v>
      </c>
      <c r="BS67" s="16">
        <f t="shared" si="52"/>
        <v>6.0398057698181741E-4</v>
      </c>
      <c r="BT67" s="16">
        <f t="shared" si="52"/>
        <v>6.0859111573740394E-4</v>
      </c>
      <c r="BU67" s="16">
        <f t="shared" si="52"/>
        <v>6.1320165449299004E-4</v>
      </c>
      <c r="BV67" s="16">
        <f t="shared" si="52"/>
        <v>6.17812193248577E-4</v>
      </c>
      <c r="BW67" s="16">
        <f t="shared" si="52"/>
        <v>6.2242273200416309E-4</v>
      </c>
      <c r="BX67" s="16">
        <f t="shared" si="52"/>
        <v>6.2703327075974919E-4</v>
      </c>
      <c r="BY67" s="16">
        <f t="shared" si="53"/>
        <v>6.3164380951533572E-4</v>
      </c>
      <c r="BZ67" s="16">
        <f t="shared" si="53"/>
        <v>6.3625434827092224E-4</v>
      </c>
      <c r="CA67" s="16">
        <f t="shared" si="53"/>
        <v>6.4086488702650834E-4</v>
      </c>
      <c r="CB67" s="16">
        <f t="shared" si="53"/>
        <v>6.4547542578209487E-4</v>
      </c>
      <c r="CC67" s="16">
        <f t="shared" si="53"/>
        <v>6.5008596453768139E-4</v>
      </c>
      <c r="CD67" s="16">
        <f t="shared" si="53"/>
        <v>6.5469650329326749E-4</v>
      </c>
      <c r="CE67" s="16">
        <f t="shared" si="53"/>
        <v>6.5930704204885358E-4</v>
      </c>
      <c r="CF67" s="16">
        <f t="shared" si="53"/>
        <v>6.6391758080444011E-4</v>
      </c>
      <c r="CG67" s="16">
        <f t="shared" si="53"/>
        <v>6.6852811956002664E-4</v>
      </c>
      <c r="CH67" s="16">
        <f t="shared" si="53"/>
        <v>6.7313865831561273E-4</v>
      </c>
    </row>
    <row r="69" spans="1:86" x14ac:dyDescent="0.25">
      <c r="A69" s="146" t="s">
        <v>26</v>
      </c>
      <c r="B69" s="146"/>
      <c r="C69" s="147"/>
      <c r="D69" s="17">
        <v>1</v>
      </c>
      <c r="E69" s="17">
        <v>2</v>
      </c>
      <c r="F69" s="17">
        <v>3</v>
      </c>
      <c r="G69" s="17">
        <v>4</v>
      </c>
      <c r="H69" s="17">
        <v>5</v>
      </c>
      <c r="I69" s="17">
        <v>6</v>
      </c>
      <c r="J69" s="17">
        <v>7</v>
      </c>
      <c r="K69" s="17">
        <v>8</v>
      </c>
      <c r="L69" s="17">
        <v>9</v>
      </c>
      <c r="M69" s="17">
        <v>10</v>
      </c>
      <c r="N69" s="17">
        <v>11</v>
      </c>
      <c r="O69" s="17">
        <v>12</v>
      </c>
      <c r="P69" s="17">
        <v>13</v>
      </c>
      <c r="Q69" s="17">
        <v>14</v>
      </c>
      <c r="R69" s="17">
        <v>15</v>
      </c>
      <c r="S69" s="17">
        <v>16</v>
      </c>
      <c r="T69" s="17">
        <v>17</v>
      </c>
      <c r="U69" s="17">
        <v>18</v>
      </c>
      <c r="V69" s="17">
        <v>19</v>
      </c>
      <c r="W69" s="17">
        <v>20</v>
      </c>
    </row>
    <row r="70" spans="1:86" x14ac:dyDescent="0.25">
      <c r="A70" s="140" t="s">
        <v>44</v>
      </c>
      <c r="B70" s="129"/>
      <c r="C70" s="10" t="s">
        <v>30</v>
      </c>
      <c r="D70" s="18">
        <f>TIME(0,37,15)</f>
        <v>2.5868055555555557E-2</v>
      </c>
      <c r="E70" s="18">
        <f t="shared" ref="E70:W70" si="60">D70+TIME(0,0,15)</f>
        <v>2.6041666666666668E-2</v>
      </c>
      <c r="F70" s="18">
        <f t="shared" si="60"/>
        <v>2.6215277777777778E-2</v>
      </c>
      <c r="G70" s="18">
        <f t="shared" si="60"/>
        <v>2.6388888888888889E-2</v>
      </c>
      <c r="H70" s="18">
        <f t="shared" si="60"/>
        <v>2.6562499999999999E-2</v>
      </c>
      <c r="I70" s="18">
        <f t="shared" si="60"/>
        <v>2.673611111111111E-2</v>
      </c>
      <c r="J70" s="18">
        <f t="shared" si="60"/>
        <v>2.690972222222222E-2</v>
      </c>
      <c r="K70" s="18">
        <f t="shared" si="60"/>
        <v>2.7083333333333331E-2</v>
      </c>
      <c r="L70" s="18">
        <f t="shared" si="60"/>
        <v>2.7256944444444441E-2</v>
      </c>
      <c r="M70" s="18">
        <f t="shared" si="60"/>
        <v>2.7430555555555552E-2</v>
      </c>
      <c r="N70" s="18">
        <f t="shared" si="60"/>
        <v>2.7604166666666662E-2</v>
      </c>
      <c r="O70" s="18">
        <f t="shared" si="60"/>
        <v>2.7777777777777773E-2</v>
      </c>
      <c r="P70" s="18">
        <f t="shared" si="60"/>
        <v>2.7951388888888883E-2</v>
      </c>
      <c r="Q70" s="18">
        <f t="shared" si="60"/>
        <v>2.8124999999999994E-2</v>
      </c>
      <c r="R70" s="18">
        <f t="shared" si="60"/>
        <v>2.8298611111111104E-2</v>
      </c>
      <c r="S70" s="18">
        <f t="shared" si="60"/>
        <v>2.8472222222222215E-2</v>
      </c>
      <c r="T70" s="18">
        <f t="shared" si="60"/>
        <v>2.8645833333333325E-2</v>
      </c>
      <c r="U70" s="18">
        <f t="shared" si="60"/>
        <v>2.8819444444444436E-2</v>
      </c>
      <c r="V70" s="18">
        <f t="shared" si="60"/>
        <v>2.8993055555555546E-2</v>
      </c>
      <c r="W70" s="18">
        <f t="shared" si="60"/>
        <v>2.9166666666666657E-2</v>
      </c>
    </row>
    <row r="71" spans="1:86" x14ac:dyDescent="0.25">
      <c r="A71" s="141" t="s">
        <v>22</v>
      </c>
      <c r="B71" s="9">
        <v>200</v>
      </c>
      <c r="C71" s="10">
        <v>60</v>
      </c>
      <c r="D71" s="11">
        <f t="shared" ref="D71:W71" si="61">D70/$C71</f>
        <v>4.3113425925925931E-4</v>
      </c>
      <c r="E71" s="11">
        <f t="shared" si="61"/>
        <v>4.3402777777777781E-4</v>
      </c>
      <c r="F71" s="11">
        <f t="shared" si="61"/>
        <v>4.3692129629629631E-4</v>
      </c>
      <c r="G71" s="11">
        <f t="shared" si="61"/>
        <v>4.3981481481481481E-4</v>
      </c>
      <c r="H71" s="11">
        <f t="shared" si="61"/>
        <v>4.4270833333333331E-4</v>
      </c>
      <c r="I71" s="11">
        <f t="shared" si="61"/>
        <v>4.4560185185185181E-4</v>
      </c>
      <c r="J71" s="11">
        <f t="shared" si="61"/>
        <v>4.4849537037037031E-4</v>
      </c>
      <c r="K71" s="11">
        <f t="shared" si="61"/>
        <v>4.5138888888888887E-4</v>
      </c>
      <c r="L71" s="11">
        <f t="shared" si="61"/>
        <v>4.5428240740740737E-4</v>
      </c>
      <c r="M71" s="11">
        <f t="shared" si="61"/>
        <v>4.5717592592592587E-4</v>
      </c>
      <c r="N71" s="11">
        <f t="shared" si="61"/>
        <v>4.6006944444444437E-4</v>
      </c>
      <c r="O71" s="11">
        <f t="shared" si="61"/>
        <v>4.6296296296296287E-4</v>
      </c>
      <c r="P71" s="11">
        <f t="shared" si="61"/>
        <v>4.6585648148148137E-4</v>
      </c>
      <c r="Q71" s="11">
        <f t="shared" si="61"/>
        <v>4.6874999999999987E-4</v>
      </c>
      <c r="R71" s="11">
        <f t="shared" si="61"/>
        <v>4.7164351851851843E-4</v>
      </c>
      <c r="S71" s="11">
        <f t="shared" si="61"/>
        <v>4.7453703703703693E-4</v>
      </c>
      <c r="T71" s="11">
        <f t="shared" si="61"/>
        <v>4.7743055555555543E-4</v>
      </c>
      <c r="U71" s="11">
        <f t="shared" si="61"/>
        <v>4.8032407407407393E-4</v>
      </c>
      <c r="V71" s="11">
        <f t="shared" si="61"/>
        <v>4.8321759259259243E-4</v>
      </c>
      <c r="W71" s="11">
        <f t="shared" si="61"/>
        <v>4.8611111111111093E-4</v>
      </c>
      <c r="X71" s="9">
        <v>200</v>
      </c>
      <c r="Y71" s="12"/>
    </row>
    <row r="72" spans="1:86" x14ac:dyDescent="0.25">
      <c r="A72" s="142"/>
      <c r="B72" s="13">
        <v>300</v>
      </c>
      <c r="C72" s="10">
        <f>C61</f>
        <v>39.9</v>
      </c>
      <c r="D72" s="14">
        <f t="shared" ref="D72:W72" si="62">D70/$C72</f>
        <v>6.4832219437482603E-4</v>
      </c>
      <c r="E72" s="14">
        <f t="shared" si="62"/>
        <v>6.5267335004177117E-4</v>
      </c>
      <c r="F72" s="14">
        <f t="shared" si="62"/>
        <v>6.5702450570871631E-4</v>
      </c>
      <c r="G72" s="14">
        <f t="shared" si="62"/>
        <v>6.6137566137566145E-4</v>
      </c>
      <c r="H72" s="14">
        <f t="shared" si="62"/>
        <v>6.6572681704260648E-4</v>
      </c>
      <c r="I72" s="14">
        <f t="shared" si="62"/>
        <v>6.7007797270955162E-4</v>
      </c>
      <c r="J72" s="14">
        <f t="shared" si="62"/>
        <v>6.7442912837649676E-4</v>
      </c>
      <c r="K72" s="14">
        <f t="shared" si="62"/>
        <v>6.787802840434419E-4</v>
      </c>
      <c r="L72" s="14">
        <f t="shared" si="62"/>
        <v>6.8313143971038704E-4</v>
      </c>
      <c r="M72" s="14">
        <f t="shared" si="62"/>
        <v>6.8748259537733218E-4</v>
      </c>
      <c r="N72" s="14">
        <f t="shared" si="62"/>
        <v>6.9183375104427732E-4</v>
      </c>
      <c r="O72" s="14">
        <f t="shared" si="62"/>
        <v>6.9618490671122235E-4</v>
      </c>
      <c r="P72" s="14">
        <f t="shared" si="62"/>
        <v>7.0053606237816749E-4</v>
      </c>
      <c r="Q72" s="14">
        <f t="shared" si="62"/>
        <v>7.0488721804511263E-4</v>
      </c>
      <c r="R72" s="14">
        <f t="shared" si="62"/>
        <v>7.0923837371205777E-4</v>
      </c>
      <c r="S72" s="14">
        <f t="shared" si="62"/>
        <v>7.1358952937900292E-4</v>
      </c>
      <c r="T72" s="14">
        <f t="shared" si="62"/>
        <v>7.1794068504594806E-4</v>
      </c>
      <c r="U72" s="14">
        <f t="shared" si="62"/>
        <v>7.222918407128932E-4</v>
      </c>
      <c r="V72" s="14">
        <f t="shared" si="62"/>
        <v>7.2664299637983823E-4</v>
      </c>
      <c r="W72" s="14">
        <f t="shared" si="62"/>
        <v>7.3099415204678337E-4</v>
      </c>
      <c r="X72" s="13">
        <v>300</v>
      </c>
      <c r="Y72" s="12"/>
    </row>
    <row r="73" spans="1:86" x14ac:dyDescent="0.25">
      <c r="A73" s="142"/>
      <c r="B73" s="9">
        <v>400</v>
      </c>
      <c r="C73" s="10">
        <f t="shared" ref="C73:C78" si="63">C62</f>
        <v>29.7</v>
      </c>
      <c r="D73" s="11">
        <f t="shared" ref="D73:W73" si="64">D70/$C73</f>
        <v>8.7097830153385714E-4</v>
      </c>
      <c r="E73" s="11">
        <f t="shared" si="64"/>
        <v>8.7682379349046018E-4</v>
      </c>
      <c r="F73" s="11">
        <f t="shared" si="64"/>
        <v>8.8266928544706322E-4</v>
      </c>
      <c r="G73" s="11">
        <f t="shared" si="64"/>
        <v>8.8851477740366626E-4</v>
      </c>
      <c r="H73" s="11">
        <f t="shared" si="64"/>
        <v>8.9436026936026941E-4</v>
      </c>
      <c r="I73" s="11">
        <f t="shared" si="64"/>
        <v>9.0020576131687245E-4</v>
      </c>
      <c r="J73" s="11">
        <f t="shared" si="64"/>
        <v>9.0605125327347549E-4</v>
      </c>
      <c r="K73" s="11">
        <f t="shared" si="64"/>
        <v>9.1189674523007853E-4</v>
      </c>
      <c r="L73" s="11">
        <f t="shared" si="64"/>
        <v>9.1774223718668157E-4</v>
      </c>
      <c r="M73" s="11">
        <f t="shared" si="64"/>
        <v>9.2358772914328461E-4</v>
      </c>
      <c r="N73" s="11">
        <f t="shared" si="64"/>
        <v>9.2943322109988766E-4</v>
      </c>
      <c r="O73" s="11">
        <f t="shared" si="64"/>
        <v>9.352787130564907E-4</v>
      </c>
      <c r="P73" s="11">
        <f t="shared" si="64"/>
        <v>9.4112420501309374E-4</v>
      </c>
      <c r="Q73" s="11">
        <f t="shared" si="64"/>
        <v>9.4696969696969678E-4</v>
      </c>
      <c r="R73" s="11">
        <f t="shared" si="64"/>
        <v>9.5281518892629982E-4</v>
      </c>
      <c r="S73" s="11">
        <f t="shared" si="64"/>
        <v>9.5866068088290286E-4</v>
      </c>
      <c r="T73" s="11">
        <f t="shared" si="64"/>
        <v>9.645061728395059E-4</v>
      </c>
      <c r="U73" s="11">
        <f t="shared" si="64"/>
        <v>9.7035166479610894E-4</v>
      </c>
      <c r="V73" s="11">
        <f t="shared" si="64"/>
        <v>9.7619715675271198E-4</v>
      </c>
      <c r="W73" s="11">
        <f t="shared" si="64"/>
        <v>9.8204264870931503E-4</v>
      </c>
      <c r="X73" s="9">
        <v>400</v>
      </c>
      <c r="Y73" s="12"/>
    </row>
    <row r="74" spans="1:86" x14ac:dyDescent="0.25">
      <c r="A74" s="142"/>
      <c r="B74" s="13">
        <v>500</v>
      </c>
      <c r="C74" s="10">
        <f t="shared" si="63"/>
        <v>23.54</v>
      </c>
      <c r="D74" s="14">
        <f t="shared" ref="D74:W74" si="65">D70/$C74</f>
        <v>1.0988978570754273E-3</v>
      </c>
      <c r="E74" s="14">
        <f t="shared" si="65"/>
        <v>1.106273010478618E-3</v>
      </c>
      <c r="F74" s="14">
        <f t="shared" si="65"/>
        <v>1.1136481638818088E-3</v>
      </c>
      <c r="G74" s="14">
        <f t="shared" si="65"/>
        <v>1.1210233172849996E-3</v>
      </c>
      <c r="H74" s="14">
        <f t="shared" si="65"/>
        <v>1.1283984706881903E-3</v>
      </c>
      <c r="I74" s="14">
        <f t="shared" si="65"/>
        <v>1.1357736240913811E-3</v>
      </c>
      <c r="J74" s="14">
        <f t="shared" si="65"/>
        <v>1.1431487774945718E-3</v>
      </c>
      <c r="K74" s="14">
        <f t="shared" si="65"/>
        <v>1.1505239308977626E-3</v>
      </c>
      <c r="L74" s="14">
        <f t="shared" si="65"/>
        <v>1.1578990843009534E-3</v>
      </c>
      <c r="M74" s="14">
        <f t="shared" si="65"/>
        <v>1.1652742377041441E-3</v>
      </c>
      <c r="N74" s="14">
        <f t="shared" si="65"/>
        <v>1.1726493911073349E-3</v>
      </c>
      <c r="O74" s="14">
        <f t="shared" si="65"/>
        <v>1.1800245445105256E-3</v>
      </c>
      <c r="P74" s="14">
        <f t="shared" si="65"/>
        <v>1.1873996979137164E-3</v>
      </c>
      <c r="Q74" s="14">
        <f t="shared" si="65"/>
        <v>1.1947748513169072E-3</v>
      </c>
      <c r="R74" s="14">
        <f t="shared" si="65"/>
        <v>1.2021500047200979E-3</v>
      </c>
      <c r="S74" s="14">
        <f t="shared" si="65"/>
        <v>1.2095251581232887E-3</v>
      </c>
      <c r="T74" s="14">
        <f t="shared" si="65"/>
        <v>1.2169003115264795E-3</v>
      </c>
      <c r="U74" s="14">
        <f t="shared" si="65"/>
        <v>1.2242754649296702E-3</v>
      </c>
      <c r="V74" s="14">
        <f t="shared" si="65"/>
        <v>1.231650618332861E-3</v>
      </c>
      <c r="W74" s="14">
        <f t="shared" si="65"/>
        <v>1.2390257717360517E-3</v>
      </c>
      <c r="X74" s="13">
        <v>500</v>
      </c>
      <c r="Y74" s="12"/>
    </row>
    <row r="75" spans="1:86" x14ac:dyDescent="0.25">
      <c r="A75" s="142"/>
      <c r="B75" s="9">
        <v>600</v>
      </c>
      <c r="C75" s="10">
        <f t="shared" si="63"/>
        <v>19.420000000000002</v>
      </c>
      <c r="D75" s="11">
        <f t="shared" ref="D75:W75" si="66">D70/$C75</f>
        <v>1.3320316969905022E-3</v>
      </c>
      <c r="E75" s="11">
        <f t="shared" si="66"/>
        <v>1.3409715070374184E-3</v>
      </c>
      <c r="F75" s="11">
        <f t="shared" si="66"/>
        <v>1.3499113170843346E-3</v>
      </c>
      <c r="G75" s="11">
        <f t="shared" si="66"/>
        <v>1.3588511271312505E-3</v>
      </c>
      <c r="H75" s="11">
        <f t="shared" si="66"/>
        <v>1.3677909371781667E-3</v>
      </c>
      <c r="I75" s="11">
        <f t="shared" si="66"/>
        <v>1.3767307472250829E-3</v>
      </c>
      <c r="J75" s="11">
        <f t="shared" si="66"/>
        <v>1.3856705572719988E-3</v>
      </c>
      <c r="K75" s="11">
        <f t="shared" si="66"/>
        <v>1.394610367318915E-3</v>
      </c>
      <c r="L75" s="11">
        <f t="shared" si="66"/>
        <v>1.4035501773658309E-3</v>
      </c>
      <c r="M75" s="11">
        <f t="shared" si="66"/>
        <v>1.4124899874127471E-3</v>
      </c>
      <c r="N75" s="11">
        <f t="shared" si="66"/>
        <v>1.4214297974596633E-3</v>
      </c>
      <c r="O75" s="11">
        <f t="shared" si="66"/>
        <v>1.4303696075065792E-3</v>
      </c>
      <c r="P75" s="11">
        <f t="shared" si="66"/>
        <v>1.4393094175534954E-3</v>
      </c>
      <c r="Q75" s="11">
        <f t="shared" si="66"/>
        <v>1.4482492276004116E-3</v>
      </c>
      <c r="R75" s="11">
        <f t="shared" si="66"/>
        <v>1.4571890376473275E-3</v>
      </c>
      <c r="S75" s="11">
        <f t="shared" si="66"/>
        <v>1.4661288476942437E-3</v>
      </c>
      <c r="T75" s="11">
        <f t="shared" si="66"/>
        <v>1.4750686577411597E-3</v>
      </c>
      <c r="U75" s="11">
        <f t="shared" si="66"/>
        <v>1.4840084677880758E-3</v>
      </c>
      <c r="V75" s="11">
        <f t="shared" si="66"/>
        <v>1.492948277834992E-3</v>
      </c>
      <c r="W75" s="11">
        <f t="shared" si="66"/>
        <v>1.501888087881908E-3</v>
      </c>
      <c r="X75" s="9">
        <v>600</v>
      </c>
      <c r="Y75" s="12"/>
    </row>
    <row r="76" spans="1:86" x14ac:dyDescent="0.25">
      <c r="A76" s="142"/>
      <c r="B76" s="13">
        <v>800</v>
      </c>
      <c r="C76" s="10">
        <f t="shared" si="63"/>
        <v>14.1</v>
      </c>
      <c r="D76" s="14">
        <f t="shared" ref="D76:W76" si="67">D70/$C76</f>
        <v>1.8346138691883375E-3</v>
      </c>
      <c r="E76" s="14">
        <f t="shared" si="67"/>
        <v>1.8469267139479906E-3</v>
      </c>
      <c r="F76" s="14">
        <f t="shared" si="67"/>
        <v>1.8592395587076439E-3</v>
      </c>
      <c r="G76" s="14">
        <f t="shared" si="67"/>
        <v>1.8715524034672972E-3</v>
      </c>
      <c r="H76" s="14">
        <f t="shared" si="67"/>
        <v>1.8838652482269503E-3</v>
      </c>
      <c r="I76" s="14">
        <f t="shared" si="67"/>
        <v>1.8961780929866035E-3</v>
      </c>
      <c r="J76" s="14">
        <f t="shared" si="67"/>
        <v>1.9084909377462568E-3</v>
      </c>
      <c r="K76" s="14">
        <f t="shared" si="67"/>
        <v>1.9208037825059101E-3</v>
      </c>
      <c r="L76" s="14">
        <f t="shared" si="67"/>
        <v>1.9331166272655632E-3</v>
      </c>
      <c r="M76" s="14">
        <f t="shared" si="67"/>
        <v>1.9454294720252165E-3</v>
      </c>
      <c r="N76" s="14">
        <f t="shared" si="67"/>
        <v>1.9577423167848698E-3</v>
      </c>
      <c r="O76" s="14">
        <f t="shared" si="67"/>
        <v>1.9700551615445231E-3</v>
      </c>
      <c r="P76" s="14">
        <f t="shared" si="67"/>
        <v>1.9823680063041763E-3</v>
      </c>
      <c r="Q76" s="14">
        <f t="shared" si="67"/>
        <v>1.9946808510638292E-3</v>
      </c>
      <c r="R76" s="14">
        <f t="shared" si="67"/>
        <v>2.0069936958234825E-3</v>
      </c>
      <c r="S76" s="14">
        <f t="shared" si="67"/>
        <v>2.0193065405831358E-3</v>
      </c>
      <c r="T76" s="14">
        <f t="shared" si="67"/>
        <v>2.0316193853427891E-3</v>
      </c>
      <c r="U76" s="14">
        <f t="shared" si="67"/>
        <v>2.0439322301024423E-3</v>
      </c>
      <c r="V76" s="14">
        <f t="shared" si="67"/>
        <v>2.0562450748620956E-3</v>
      </c>
      <c r="W76" s="14">
        <f t="shared" si="67"/>
        <v>2.0685579196217489E-3</v>
      </c>
      <c r="X76" s="13">
        <v>800</v>
      </c>
      <c r="Y76" s="12"/>
    </row>
    <row r="77" spans="1:86" x14ac:dyDescent="0.25">
      <c r="A77" s="142"/>
      <c r="B77" s="9">
        <v>1000</v>
      </c>
      <c r="C77" s="10">
        <f t="shared" si="63"/>
        <v>11.04</v>
      </c>
      <c r="D77" s="11">
        <f t="shared" ref="D77:W77" si="68">D70/$C77</f>
        <v>2.3431209742351051E-3</v>
      </c>
      <c r="E77" s="11">
        <f t="shared" si="68"/>
        <v>2.3588466183574884E-3</v>
      </c>
      <c r="F77" s="11">
        <f t="shared" si="68"/>
        <v>2.3745722624798713E-3</v>
      </c>
      <c r="G77" s="11">
        <f t="shared" si="68"/>
        <v>2.3902979066022546E-3</v>
      </c>
      <c r="H77" s="11">
        <f t="shared" si="68"/>
        <v>2.406023550724638E-3</v>
      </c>
      <c r="I77" s="11">
        <f t="shared" si="68"/>
        <v>2.4217491948470208E-3</v>
      </c>
      <c r="J77" s="11">
        <f t="shared" si="68"/>
        <v>2.4374748389694042E-3</v>
      </c>
      <c r="K77" s="11">
        <f t="shared" si="68"/>
        <v>2.4532004830917875E-3</v>
      </c>
      <c r="L77" s="11">
        <f t="shared" si="68"/>
        <v>2.4689261272141704E-3</v>
      </c>
      <c r="M77" s="11">
        <f t="shared" si="68"/>
        <v>2.4846517713365537E-3</v>
      </c>
      <c r="N77" s="11">
        <f t="shared" si="68"/>
        <v>2.500377415458937E-3</v>
      </c>
      <c r="O77" s="11">
        <f t="shared" si="68"/>
        <v>2.5161030595813203E-3</v>
      </c>
      <c r="P77" s="11">
        <f t="shared" si="68"/>
        <v>2.5318287037037032E-3</v>
      </c>
      <c r="Q77" s="11">
        <f t="shared" si="68"/>
        <v>2.5475543478260866E-3</v>
      </c>
      <c r="R77" s="11">
        <f t="shared" si="68"/>
        <v>2.5632799919484699E-3</v>
      </c>
      <c r="S77" s="11">
        <f t="shared" si="68"/>
        <v>2.5790056360708528E-3</v>
      </c>
      <c r="T77" s="11">
        <f t="shared" si="68"/>
        <v>2.5947312801932361E-3</v>
      </c>
      <c r="U77" s="11">
        <f t="shared" si="68"/>
        <v>2.6104569243156194E-3</v>
      </c>
      <c r="V77" s="11">
        <f t="shared" si="68"/>
        <v>2.6261825684380027E-3</v>
      </c>
      <c r="W77" s="11">
        <f t="shared" si="68"/>
        <v>2.6419082125603856E-3</v>
      </c>
      <c r="X77" s="9">
        <v>1000</v>
      </c>
      <c r="Y77" s="12"/>
    </row>
    <row r="78" spans="1:86" x14ac:dyDescent="0.25">
      <c r="A78" s="143"/>
      <c r="B78" s="13">
        <v>1200</v>
      </c>
      <c r="C78" s="10">
        <f t="shared" si="63"/>
        <v>9.0500000000000007</v>
      </c>
      <c r="D78" s="14">
        <f t="shared" ref="D78:W78" si="69">D70/$C78</f>
        <v>2.8583486801718847E-3</v>
      </c>
      <c r="E78" s="14">
        <f t="shared" si="69"/>
        <v>2.8775322283609577E-3</v>
      </c>
      <c r="F78" s="14">
        <f t="shared" si="69"/>
        <v>2.8967157765500307E-3</v>
      </c>
      <c r="G78" s="14">
        <f t="shared" si="69"/>
        <v>2.9158993247391037E-3</v>
      </c>
      <c r="H78" s="14">
        <f t="shared" si="69"/>
        <v>2.9350828729281767E-3</v>
      </c>
      <c r="I78" s="14">
        <f t="shared" si="69"/>
        <v>2.9542664211172497E-3</v>
      </c>
      <c r="J78" s="14">
        <f t="shared" si="69"/>
        <v>2.9734499693063222E-3</v>
      </c>
      <c r="K78" s="14">
        <f t="shared" si="69"/>
        <v>2.9926335174953952E-3</v>
      </c>
      <c r="L78" s="14">
        <f t="shared" si="69"/>
        <v>3.0118170656844682E-3</v>
      </c>
      <c r="M78" s="14">
        <f t="shared" si="69"/>
        <v>3.0310006138735412E-3</v>
      </c>
      <c r="N78" s="14">
        <f t="shared" si="69"/>
        <v>3.0501841620626143E-3</v>
      </c>
      <c r="O78" s="14">
        <f t="shared" si="69"/>
        <v>3.0693677102516873E-3</v>
      </c>
      <c r="P78" s="14">
        <f t="shared" si="69"/>
        <v>3.0885512584407603E-3</v>
      </c>
      <c r="Q78" s="14">
        <f t="shared" si="69"/>
        <v>3.1077348066298333E-3</v>
      </c>
      <c r="R78" s="14">
        <f t="shared" si="69"/>
        <v>3.1269183548189063E-3</v>
      </c>
      <c r="S78" s="14">
        <f t="shared" si="69"/>
        <v>3.1461019030079793E-3</v>
      </c>
      <c r="T78" s="14">
        <f t="shared" si="69"/>
        <v>3.1652854511970523E-3</v>
      </c>
      <c r="U78" s="14">
        <f t="shared" si="69"/>
        <v>3.1844689993861253E-3</v>
      </c>
      <c r="V78" s="14">
        <f t="shared" si="69"/>
        <v>3.2036525475751983E-3</v>
      </c>
      <c r="W78" s="14">
        <f t="shared" si="69"/>
        <v>3.2228360957642713E-3</v>
      </c>
      <c r="X78" s="13">
        <v>1200</v>
      </c>
      <c r="Y78" s="12"/>
    </row>
    <row r="80" spans="1:86" ht="15" customHeight="1" x14ac:dyDescent="0.25">
      <c r="A80" s="136" t="s">
        <v>21</v>
      </c>
      <c r="B80" s="137"/>
      <c r="C80" s="19"/>
      <c r="D80" s="19">
        <v>1</v>
      </c>
      <c r="E80" s="19">
        <v>2</v>
      </c>
      <c r="F80" s="19">
        <v>3</v>
      </c>
      <c r="G80" s="19">
        <v>4</v>
      </c>
      <c r="H80" s="19">
        <v>5</v>
      </c>
      <c r="I80" s="19">
        <v>6</v>
      </c>
      <c r="J80" s="19">
        <v>7</v>
      </c>
      <c r="K80" s="19">
        <v>8</v>
      </c>
      <c r="L80" s="19">
        <v>9</v>
      </c>
      <c r="M80" s="19">
        <v>10</v>
      </c>
      <c r="N80" s="19">
        <v>11</v>
      </c>
      <c r="O80" s="19">
        <v>12</v>
      </c>
      <c r="P80" s="19">
        <v>13</v>
      </c>
      <c r="Q80" s="19">
        <v>14</v>
      </c>
      <c r="R80" s="19">
        <v>15</v>
      </c>
      <c r="S80" s="19">
        <v>16</v>
      </c>
      <c r="T80" s="19">
        <v>17</v>
      </c>
      <c r="U80" s="19">
        <v>18</v>
      </c>
      <c r="V80" s="19">
        <v>19</v>
      </c>
      <c r="W80" s="19">
        <v>20</v>
      </c>
    </row>
    <row r="81" spans="1:47" x14ac:dyDescent="0.25">
      <c r="A81" s="140" t="s">
        <v>44</v>
      </c>
      <c r="B81" s="129"/>
      <c r="C81" s="10" t="s">
        <v>30</v>
      </c>
      <c r="D81" s="20">
        <f>TIME(0,42,20)</f>
        <v>2.9398148148148149E-2</v>
      </c>
      <c r="E81" s="20">
        <f t="shared" ref="E81:W81" si="70">D81+TIME(0,0,20)</f>
        <v>2.9629629629629631E-2</v>
      </c>
      <c r="F81" s="20">
        <f t="shared" si="70"/>
        <v>2.9861111111111113E-2</v>
      </c>
      <c r="G81" s="20">
        <f t="shared" si="70"/>
        <v>3.0092592592592594E-2</v>
      </c>
      <c r="H81" s="20">
        <f t="shared" si="70"/>
        <v>3.0324074074074076E-2</v>
      </c>
      <c r="I81" s="20">
        <f t="shared" si="70"/>
        <v>3.0555555555555558E-2</v>
      </c>
      <c r="J81" s="20">
        <f t="shared" si="70"/>
        <v>3.078703703703704E-2</v>
      </c>
      <c r="K81" s="20">
        <f t="shared" si="70"/>
        <v>3.1018518518518522E-2</v>
      </c>
      <c r="L81" s="20">
        <f t="shared" si="70"/>
        <v>3.125E-2</v>
      </c>
      <c r="M81" s="20">
        <f t="shared" si="70"/>
        <v>3.1481481481481478E-2</v>
      </c>
      <c r="N81" s="20">
        <f t="shared" si="70"/>
        <v>3.1712962962962957E-2</v>
      </c>
      <c r="O81" s="20">
        <f t="shared" si="70"/>
        <v>3.1944444444444435E-2</v>
      </c>
      <c r="P81" s="20">
        <f t="shared" si="70"/>
        <v>3.2175925925925913E-2</v>
      </c>
      <c r="Q81" s="20">
        <f t="shared" si="70"/>
        <v>3.2407407407407392E-2</v>
      </c>
      <c r="R81" s="20">
        <f t="shared" si="70"/>
        <v>3.263888888888887E-2</v>
      </c>
      <c r="S81" s="20">
        <f t="shared" si="70"/>
        <v>3.2870370370370348E-2</v>
      </c>
      <c r="T81" s="20">
        <f t="shared" si="70"/>
        <v>3.3101851851851827E-2</v>
      </c>
      <c r="U81" s="20">
        <f t="shared" si="70"/>
        <v>3.3333333333333305E-2</v>
      </c>
      <c r="V81" s="20">
        <f t="shared" si="70"/>
        <v>3.3564814814814783E-2</v>
      </c>
      <c r="W81" s="20">
        <f t="shared" si="70"/>
        <v>3.3796296296296262E-2</v>
      </c>
    </row>
    <row r="82" spans="1:47" x14ac:dyDescent="0.25">
      <c r="A82" s="141" t="s">
        <v>22</v>
      </c>
      <c r="B82" s="9">
        <v>200</v>
      </c>
      <c r="C82" s="10">
        <v>60</v>
      </c>
      <c r="D82" s="11">
        <f t="shared" ref="D82:W82" si="71">D81/$C82</f>
        <v>4.8996913580246913E-4</v>
      </c>
      <c r="E82" s="11">
        <f t="shared" si="71"/>
        <v>4.9382716049382717E-4</v>
      </c>
      <c r="F82" s="11">
        <f t="shared" si="71"/>
        <v>4.9768518518518521E-4</v>
      </c>
      <c r="G82" s="11">
        <f t="shared" si="71"/>
        <v>5.0154320987654325E-4</v>
      </c>
      <c r="H82" s="11">
        <f t="shared" si="71"/>
        <v>5.0540123456790128E-4</v>
      </c>
      <c r="I82" s="11">
        <f t="shared" si="71"/>
        <v>5.0925925925925932E-4</v>
      </c>
      <c r="J82" s="11">
        <f t="shared" si="71"/>
        <v>5.1311728395061736E-4</v>
      </c>
      <c r="K82" s="11">
        <f t="shared" si="71"/>
        <v>5.169753086419754E-4</v>
      </c>
      <c r="L82" s="11">
        <f t="shared" si="71"/>
        <v>5.2083333333333333E-4</v>
      </c>
      <c r="M82" s="11">
        <f t="shared" si="71"/>
        <v>5.2469135802469126E-4</v>
      </c>
      <c r="N82" s="11">
        <f t="shared" si="71"/>
        <v>5.2854938271604929E-4</v>
      </c>
      <c r="O82" s="11">
        <f t="shared" si="71"/>
        <v>5.3240740740740722E-4</v>
      </c>
      <c r="P82" s="11">
        <f t="shared" si="71"/>
        <v>5.3626543209876526E-4</v>
      </c>
      <c r="Q82" s="11">
        <f t="shared" si="71"/>
        <v>5.4012345679012319E-4</v>
      </c>
      <c r="R82" s="11">
        <f t="shared" si="71"/>
        <v>5.4398148148148112E-4</v>
      </c>
      <c r="S82" s="11">
        <f t="shared" si="71"/>
        <v>5.4783950617283915E-4</v>
      </c>
      <c r="T82" s="11">
        <f t="shared" si="71"/>
        <v>5.5169753086419708E-4</v>
      </c>
      <c r="U82" s="11">
        <f t="shared" si="71"/>
        <v>5.5555555555555512E-4</v>
      </c>
      <c r="V82" s="11">
        <f t="shared" si="71"/>
        <v>5.5941358024691305E-4</v>
      </c>
      <c r="W82" s="11">
        <f t="shared" si="71"/>
        <v>5.6327160493827098E-4</v>
      </c>
      <c r="X82" s="9">
        <v>200</v>
      </c>
      <c r="Y82" s="12"/>
    </row>
    <row r="83" spans="1:47" x14ac:dyDescent="0.25">
      <c r="A83" s="142"/>
      <c r="B83" s="13">
        <v>300</v>
      </c>
      <c r="C83" s="10">
        <f>C72</f>
        <v>39.9</v>
      </c>
      <c r="D83" s="14">
        <f t="shared" ref="D83:W83" si="72">D81/$C83</f>
        <v>7.3679569293604388E-4</v>
      </c>
      <c r="E83" s="14">
        <f t="shared" si="72"/>
        <v>7.4259723382530407E-4</v>
      </c>
      <c r="F83" s="14">
        <f t="shared" si="72"/>
        <v>7.4839877471456426E-4</v>
      </c>
      <c r="G83" s="14">
        <f t="shared" si="72"/>
        <v>7.5420031560382444E-4</v>
      </c>
      <c r="H83" s="14">
        <f t="shared" si="72"/>
        <v>7.6000185649308463E-4</v>
      </c>
      <c r="I83" s="14">
        <f t="shared" si="72"/>
        <v>7.6580339738234482E-4</v>
      </c>
      <c r="J83" s="14">
        <f t="shared" si="72"/>
        <v>7.71604938271605E-4</v>
      </c>
      <c r="K83" s="14">
        <f t="shared" si="72"/>
        <v>7.7740647916086519E-4</v>
      </c>
      <c r="L83" s="14">
        <f t="shared" si="72"/>
        <v>7.8320802005012538E-4</v>
      </c>
      <c r="M83" s="14">
        <f t="shared" si="72"/>
        <v>7.8900956093938546E-4</v>
      </c>
      <c r="N83" s="14">
        <f t="shared" si="72"/>
        <v>7.9481110182864554E-4</v>
      </c>
      <c r="O83" s="14">
        <f t="shared" si="72"/>
        <v>8.0061264271790561E-4</v>
      </c>
      <c r="P83" s="14">
        <f t="shared" si="72"/>
        <v>8.064141836071658E-4</v>
      </c>
      <c r="Q83" s="14">
        <f t="shared" si="72"/>
        <v>8.1221572449642588E-4</v>
      </c>
      <c r="R83" s="14">
        <f t="shared" si="72"/>
        <v>8.1801726538568596E-4</v>
      </c>
      <c r="S83" s="14">
        <f t="shared" si="72"/>
        <v>8.2381880627494615E-4</v>
      </c>
      <c r="T83" s="14">
        <f t="shared" si="72"/>
        <v>8.2962034716420623E-4</v>
      </c>
      <c r="U83" s="14">
        <f t="shared" si="72"/>
        <v>8.354218880534663E-4</v>
      </c>
      <c r="V83" s="14">
        <f t="shared" si="72"/>
        <v>8.4122342894272638E-4</v>
      </c>
      <c r="W83" s="14">
        <f t="shared" si="72"/>
        <v>8.4702496983198657E-4</v>
      </c>
      <c r="X83" s="13">
        <v>300</v>
      </c>
      <c r="Y83" s="12"/>
      <c r="AU83" s="16"/>
    </row>
    <row r="84" spans="1:47" x14ac:dyDescent="0.25">
      <c r="A84" s="142"/>
      <c r="B84" s="9">
        <v>400</v>
      </c>
      <c r="C84" s="10">
        <f t="shared" ref="C84:C89" si="73">C73</f>
        <v>29.7</v>
      </c>
      <c r="D84" s="11">
        <f t="shared" ref="D84:W84" si="74">D81/$C84</f>
        <v>9.8983663798478611E-4</v>
      </c>
      <c r="E84" s="11">
        <f t="shared" si="74"/>
        <v>9.9763062726025697E-4</v>
      </c>
      <c r="F84" s="11">
        <f t="shared" si="74"/>
        <v>1.0054246165357276E-3</v>
      </c>
      <c r="G84" s="11">
        <f t="shared" si="74"/>
        <v>1.0132186058111985E-3</v>
      </c>
      <c r="H84" s="11">
        <f t="shared" si="74"/>
        <v>1.0210125950866694E-3</v>
      </c>
      <c r="I84" s="11">
        <f t="shared" si="74"/>
        <v>1.02880658436214E-3</v>
      </c>
      <c r="J84" s="11">
        <f t="shared" si="74"/>
        <v>1.0366005736376109E-3</v>
      </c>
      <c r="K84" s="11">
        <f t="shared" si="74"/>
        <v>1.0443945629130815E-3</v>
      </c>
      <c r="L84" s="11">
        <f t="shared" si="74"/>
        <v>1.0521885521885522E-3</v>
      </c>
      <c r="M84" s="11">
        <f t="shared" si="74"/>
        <v>1.0599825414640228E-3</v>
      </c>
      <c r="N84" s="11">
        <f t="shared" si="74"/>
        <v>1.0677765307394935E-3</v>
      </c>
      <c r="O84" s="11">
        <f t="shared" si="74"/>
        <v>1.0755705200149641E-3</v>
      </c>
      <c r="P84" s="11">
        <f t="shared" si="74"/>
        <v>1.0833645092904348E-3</v>
      </c>
      <c r="Q84" s="11">
        <f t="shared" si="74"/>
        <v>1.0911584985659054E-3</v>
      </c>
      <c r="R84" s="11">
        <f t="shared" si="74"/>
        <v>1.0989524878413761E-3</v>
      </c>
      <c r="S84" s="11">
        <f t="shared" si="74"/>
        <v>1.1067464771168467E-3</v>
      </c>
      <c r="T84" s="11">
        <f t="shared" si="74"/>
        <v>1.1145404663923174E-3</v>
      </c>
      <c r="U84" s="11">
        <f t="shared" si="74"/>
        <v>1.122334455667788E-3</v>
      </c>
      <c r="V84" s="11">
        <f t="shared" si="74"/>
        <v>1.1301284449432587E-3</v>
      </c>
      <c r="W84" s="11">
        <f t="shared" si="74"/>
        <v>1.1379224342187293E-3</v>
      </c>
      <c r="X84" s="9">
        <v>400</v>
      </c>
      <c r="Y84" s="12"/>
      <c r="AU84" s="16"/>
    </row>
    <row r="85" spans="1:47" x14ac:dyDescent="0.25">
      <c r="A85" s="142"/>
      <c r="B85" s="13">
        <v>500</v>
      </c>
      <c r="C85" s="10">
        <f t="shared" si="73"/>
        <v>23.54</v>
      </c>
      <c r="D85" s="14">
        <f t="shared" ref="D85:W85" si="75">D81/$C85</f>
        <v>1.2488593096069733E-3</v>
      </c>
      <c r="E85" s="14">
        <f t="shared" si="75"/>
        <v>1.2586928474778943E-3</v>
      </c>
      <c r="F85" s="14">
        <f t="shared" si="75"/>
        <v>1.2685263853488154E-3</v>
      </c>
      <c r="G85" s="14">
        <f t="shared" si="75"/>
        <v>1.2783599232197365E-3</v>
      </c>
      <c r="H85" s="14">
        <f t="shared" si="75"/>
        <v>1.2881934610906574E-3</v>
      </c>
      <c r="I85" s="14">
        <f t="shared" si="75"/>
        <v>1.2980269989615785E-3</v>
      </c>
      <c r="J85" s="14">
        <f t="shared" si="75"/>
        <v>1.3078605368324996E-3</v>
      </c>
      <c r="K85" s="14">
        <f t="shared" si="75"/>
        <v>1.3176940747034206E-3</v>
      </c>
      <c r="L85" s="14">
        <f t="shared" si="75"/>
        <v>1.3275276125743415E-3</v>
      </c>
      <c r="M85" s="14">
        <f t="shared" si="75"/>
        <v>1.3373611504452626E-3</v>
      </c>
      <c r="N85" s="14">
        <f t="shared" si="75"/>
        <v>1.3471946883161835E-3</v>
      </c>
      <c r="O85" s="14">
        <f t="shared" si="75"/>
        <v>1.3570282261871043E-3</v>
      </c>
      <c r="P85" s="14">
        <f t="shared" si="75"/>
        <v>1.3668617640580252E-3</v>
      </c>
      <c r="Q85" s="14">
        <f t="shared" si="75"/>
        <v>1.3766953019289461E-3</v>
      </c>
      <c r="R85" s="14">
        <f t="shared" si="75"/>
        <v>1.3865288397998672E-3</v>
      </c>
      <c r="S85" s="14">
        <f t="shared" si="75"/>
        <v>1.396362377670788E-3</v>
      </c>
      <c r="T85" s="14">
        <f t="shared" si="75"/>
        <v>1.4061959155417089E-3</v>
      </c>
      <c r="U85" s="14">
        <f t="shared" si="75"/>
        <v>1.4160294534126298E-3</v>
      </c>
      <c r="V85" s="14">
        <f t="shared" si="75"/>
        <v>1.4258629912835506E-3</v>
      </c>
      <c r="W85" s="14">
        <f t="shared" si="75"/>
        <v>1.4356965291544717E-3</v>
      </c>
      <c r="X85" s="13">
        <v>500</v>
      </c>
      <c r="Y85" s="12"/>
      <c r="AU85" s="16"/>
    </row>
    <row r="86" spans="1:47" x14ac:dyDescent="0.25">
      <c r="A86" s="142"/>
      <c r="B86" s="9">
        <v>600</v>
      </c>
      <c r="C86" s="10">
        <f t="shared" si="73"/>
        <v>19.420000000000002</v>
      </c>
      <c r="D86" s="11">
        <f t="shared" ref="D86:W86" si="76">D81/$C86</f>
        <v>1.51380783461113E-3</v>
      </c>
      <c r="E86" s="11">
        <f t="shared" si="76"/>
        <v>1.5257275813403517E-3</v>
      </c>
      <c r="F86" s="11">
        <f t="shared" si="76"/>
        <v>1.5376473280695731E-3</v>
      </c>
      <c r="G86" s="11">
        <f t="shared" si="76"/>
        <v>1.5495670747987947E-3</v>
      </c>
      <c r="H86" s="11">
        <f t="shared" si="76"/>
        <v>1.5614868215280161E-3</v>
      </c>
      <c r="I86" s="11">
        <f t="shared" si="76"/>
        <v>1.5734065682572376E-3</v>
      </c>
      <c r="J86" s="11">
        <f t="shared" si="76"/>
        <v>1.5853263149864592E-3</v>
      </c>
      <c r="K86" s="11">
        <f t="shared" si="76"/>
        <v>1.5972460617156806E-3</v>
      </c>
      <c r="L86" s="11">
        <f t="shared" si="76"/>
        <v>1.609165808444902E-3</v>
      </c>
      <c r="M86" s="11">
        <f t="shared" si="76"/>
        <v>1.6210855551741234E-3</v>
      </c>
      <c r="N86" s="11">
        <f t="shared" si="76"/>
        <v>1.6330053019033446E-3</v>
      </c>
      <c r="O86" s="11">
        <f t="shared" si="76"/>
        <v>1.6449250486325661E-3</v>
      </c>
      <c r="P86" s="11">
        <f t="shared" si="76"/>
        <v>1.6568447953617873E-3</v>
      </c>
      <c r="Q86" s="11">
        <f t="shared" si="76"/>
        <v>1.6687645420910087E-3</v>
      </c>
      <c r="R86" s="11">
        <f t="shared" si="76"/>
        <v>1.6806842888202301E-3</v>
      </c>
      <c r="S86" s="11">
        <f t="shared" si="76"/>
        <v>1.6926040355494513E-3</v>
      </c>
      <c r="T86" s="11">
        <f t="shared" si="76"/>
        <v>1.7045237822786727E-3</v>
      </c>
      <c r="U86" s="11">
        <f t="shared" si="76"/>
        <v>1.7164435290078941E-3</v>
      </c>
      <c r="V86" s="11">
        <f t="shared" si="76"/>
        <v>1.7283632757371153E-3</v>
      </c>
      <c r="W86" s="11">
        <f t="shared" si="76"/>
        <v>1.7402830224663368E-3</v>
      </c>
      <c r="X86" s="9">
        <v>600</v>
      </c>
      <c r="Y86" s="12"/>
      <c r="AU86" s="16"/>
    </row>
    <row r="87" spans="1:47" x14ac:dyDescent="0.25">
      <c r="A87" s="142"/>
      <c r="B87" s="13">
        <v>800</v>
      </c>
      <c r="C87" s="10">
        <f t="shared" si="73"/>
        <v>14.1</v>
      </c>
      <c r="D87" s="14">
        <f t="shared" ref="D87:W87" si="77">D81/$C87</f>
        <v>2.084975045967954E-3</v>
      </c>
      <c r="E87" s="14">
        <f t="shared" si="77"/>
        <v>2.1013921723141583E-3</v>
      </c>
      <c r="F87" s="14">
        <f t="shared" si="77"/>
        <v>2.1178092986603625E-3</v>
      </c>
      <c r="G87" s="14">
        <f t="shared" si="77"/>
        <v>2.1342264250065672E-3</v>
      </c>
      <c r="H87" s="14">
        <f t="shared" si="77"/>
        <v>2.1506435513527714E-3</v>
      </c>
      <c r="I87" s="14">
        <f t="shared" si="77"/>
        <v>2.1670606776989757E-3</v>
      </c>
      <c r="J87" s="14">
        <f t="shared" si="77"/>
        <v>2.1834778040451803E-3</v>
      </c>
      <c r="K87" s="14">
        <f t="shared" si="77"/>
        <v>2.1998949303913846E-3</v>
      </c>
      <c r="L87" s="14">
        <f t="shared" si="77"/>
        <v>2.2163120567375888E-3</v>
      </c>
      <c r="M87" s="14">
        <f t="shared" si="77"/>
        <v>2.2327291830837931E-3</v>
      </c>
      <c r="N87" s="14">
        <f t="shared" si="77"/>
        <v>2.2491463094299969E-3</v>
      </c>
      <c r="O87" s="14">
        <f t="shared" si="77"/>
        <v>2.2655634357762011E-3</v>
      </c>
      <c r="P87" s="14">
        <f t="shared" si="77"/>
        <v>2.2819805621224053E-3</v>
      </c>
      <c r="Q87" s="14">
        <f t="shared" si="77"/>
        <v>2.2983976884686096E-3</v>
      </c>
      <c r="R87" s="14">
        <f t="shared" si="77"/>
        <v>2.3148148148148134E-3</v>
      </c>
      <c r="S87" s="14">
        <f t="shared" si="77"/>
        <v>2.3312319411610176E-3</v>
      </c>
      <c r="T87" s="14">
        <f t="shared" si="77"/>
        <v>2.3476490675072219E-3</v>
      </c>
      <c r="U87" s="14">
        <f t="shared" si="77"/>
        <v>2.3640661938534261E-3</v>
      </c>
      <c r="V87" s="14">
        <f t="shared" si="77"/>
        <v>2.3804833201996299E-3</v>
      </c>
      <c r="W87" s="14">
        <f t="shared" si="77"/>
        <v>2.3969004465458341E-3</v>
      </c>
      <c r="X87" s="13">
        <v>800</v>
      </c>
      <c r="Y87" s="12"/>
      <c r="AU87" s="16"/>
    </row>
    <row r="88" spans="1:47" x14ac:dyDescent="0.25">
      <c r="A88" s="142"/>
      <c r="B88" s="9">
        <v>1000</v>
      </c>
      <c r="C88" s="10">
        <f t="shared" si="73"/>
        <v>11.04</v>
      </c>
      <c r="D88" s="11">
        <f t="shared" ref="D88:W88" si="78">D81/$C88</f>
        <v>2.6628757380568976E-3</v>
      </c>
      <c r="E88" s="11">
        <f t="shared" si="78"/>
        <v>2.6838432635534087E-3</v>
      </c>
      <c r="F88" s="11">
        <f t="shared" si="78"/>
        <v>2.7048107890499198E-3</v>
      </c>
      <c r="G88" s="11">
        <f t="shared" si="78"/>
        <v>2.7257783145464309E-3</v>
      </c>
      <c r="H88" s="11">
        <f t="shared" si="78"/>
        <v>2.746745840042942E-3</v>
      </c>
      <c r="I88" s="11">
        <f t="shared" si="78"/>
        <v>2.7677133655394531E-3</v>
      </c>
      <c r="J88" s="11">
        <f t="shared" si="78"/>
        <v>2.7886808910359642E-3</v>
      </c>
      <c r="K88" s="11">
        <f t="shared" si="78"/>
        <v>2.8096484165324748E-3</v>
      </c>
      <c r="L88" s="11">
        <f t="shared" si="78"/>
        <v>2.8306159420289859E-3</v>
      </c>
      <c r="M88" s="11">
        <f t="shared" si="78"/>
        <v>2.8515834675254966E-3</v>
      </c>
      <c r="N88" s="11">
        <f t="shared" si="78"/>
        <v>2.8725509930220073E-3</v>
      </c>
      <c r="O88" s="11">
        <f t="shared" si="78"/>
        <v>2.8935185185185179E-3</v>
      </c>
      <c r="P88" s="11">
        <f t="shared" si="78"/>
        <v>2.9144860440150286E-3</v>
      </c>
      <c r="Q88" s="11">
        <f t="shared" si="78"/>
        <v>2.9354535695115393E-3</v>
      </c>
      <c r="R88" s="11">
        <f t="shared" si="78"/>
        <v>2.9564210950080499E-3</v>
      </c>
      <c r="S88" s="11">
        <f t="shared" si="78"/>
        <v>2.9773886205045606E-3</v>
      </c>
      <c r="T88" s="11">
        <f t="shared" si="78"/>
        <v>2.9983561460010717E-3</v>
      </c>
      <c r="U88" s="11">
        <f t="shared" si="78"/>
        <v>3.0193236714975823E-3</v>
      </c>
      <c r="V88" s="11">
        <f t="shared" si="78"/>
        <v>3.040291196994093E-3</v>
      </c>
      <c r="W88" s="11">
        <f t="shared" si="78"/>
        <v>3.0612587224906037E-3</v>
      </c>
      <c r="X88" s="9">
        <v>1000</v>
      </c>
      <c r="Y88" s="12"/>
      <c r="AU88" s="16"/>
    </row>
    <row r="89" spans="1:47" x14ac:dyDescent="0.25">
      <c r="A89" s="143"/>
      <c r="B89" s="13">
        <v>1200</v>
      </c>
      <c r="C89" s="10">
        <f t="shared" si="73"/>
        <v>9.0500000000000007</v>
      </c>
      <c r="D89" s="14">
        <f t="shared" ref="D89:W89" si="79">D81/$C89</f>
        <v>3.2484141600163698E-3</v>
      </c>
      <c r="E89" s="14">
        <f t="shared" si="79"/>
        <v>3.2739922242684674E-3</v>
      </c>
      <c r="F89" s="14">
        <f t="shared" si="79"/>
        <v>3.2995702885205646E-3</v>
      </c>
      <c r="G89" s="14">
        <f t="shared" si="79"/>
        <v>3.3251483527726622E-3</v>
      </c>
      <c r="H89" s="14">
        <f t="shared" si="79"/>
        <v>3.3507264170247594E-3</v>
      </c>
      <c r="I89" s="14">
        <f t="shared" si="79"/>
        <v>3.376304481276857E-3</v>
      </c>
      <c r="J89" s="14">
        <f t="shared" si="79"/>
        <v>3.4018825455289542E-3</v>
      </c>
      <c r="K89" s="14">
        <f t="shared" si="79"/>
        <v>3.4274606097810518E-3</v>
      </c>
      <c r="L89" s="14">
        <f t="shared" si="79"/>
        <v>3.453038674033149E-3</v>
      </c>
      <c r="M89" s="14">
        <f t="shared" si="79"/>
        <v>3.4786167382852458E-3</v>
      </c>
      <c r="N89" s="14">
        <f t="shared" si="79"/>
        <v>3.504194802537343E-3</v>
      </c>
      <c r="O89" s="14">
        <f t="shared" si="79"/>
        <v>3.5297728667894402E-3</v>
      </c>
      <c r="P89" s="14">
        <f t="shared" si="79"/>
        <v>3.5553509310415369E-3</v>
      </c>
      <c r="Q89" s="14">
        <f t="shared" si="79"/>
        <v>3.5809289952936341E-3</v>
      </c>
      <c r="R89" s="14">
        <f t="shared" si="79"/>
        <v>3.6065070595457313E-3</v>
      </c>
      <c r="S89" s="14">
        <f t="shared" si="79"/>
        <v>3.6320851237978281E-3</v>
      </c>
      <c r="T89" s="14">
        <f t="shared" si="79"/>
        <v>3.6576631880499253E-3</v>
      </c>
      <c r="U89" s="14">
        <f t="shared" si="79"/>
        <v>3.6832412523020224E-3</v>
      </c>
      <c r="V89" s="14">
        <f t="shared" si="79"/>
        <v>3.7088193165541196E-3</v>
      </c>
      <c r="W89" s="14">
        <f t="shared" si="79"/>
        <v>3.7343973808062164E-3</v>
      </c>
      <c r="X89" s="13">
        <v>1200</v>
      </c>
      <c r="Y89" s="12"/>
      <c r="AU89" s="16"/>
    </row>
    <row r="91" spans="1:47" ht="23.25" x14ac:dyDescent="0.35">
      <c r="B91" s="27" t="s">
        <v>28</v>
      </c>
      <c r="C91" s="148" t="s">
        <v>29</v>
      </c>
      <c r="D91" s="149"/>
      <c r="E91" s="149"/>
      <c r="F91" s="149"/>
      <c r="G91" s="149"/>
      <c r="H91" s="149"/>
      <c r="I91" s="149"/>
      <c r="J91" s="149"/>
      <c r="K91" s="149"/>
      <c r="L91" s="149"/>
      <c r="M91" s="149"/>
      <c r="N91" s="149"/>
      <c r="O91" s="149"/>
      <c r="P91" s="149"/>
      <c r="Q91" s="149"/>
      <c r="R91" s="149"/>
      <c r="S91" s="149"/>
      <c r="T91" s="149"/>
      <c r="U91" s="149"/>
      <c r="V91" s="149"/>
      <c r="W91" s="150"/>
    </row>
    <row r="92" spans="1:47" x14ac:dyDescent="0.25">
      <c r="B92" s="28">
        <v>1.05</v>
      </c>
      <c r="C92" s="28"/>
      <c r="D92" s="29">
        <f t="shared" ref="D92:W92" si="80">TIME(0,0,D100)</f>
        <v>2.2430555555555554E-2</v>
      </c>
      <c r="E92" s="29">
        <f t="shared" si="80"/>
        <v>2.3090277777777779E-2</v>
      </c>
      <c r="F92" s="29">
        <f t="shared" si="80"/>
        <v>2.3750000000000004E-2</v>
      </c>
      <c r="G92" s="29">
        <f t="shared" si="80"/>
        <v>2.4409722222222222E-2</v>
      </c>
      <c r="H92" s="29">
        <f t="shared" si="80"/>
        <v>2.5069444444444446E-2</v>
      </c>
      <c r="I92" s="29">
        <f t="shared" si="80"/>
        <v>2.5729166666666664E-2</v>
      </c>
      <c r="J92" s="29">
        <f t="shared" si="80"/>
        <v>2.6388888888888889E-2</v>
      </c>
      <c r="K92" s="29">
        <f t="shared" si="80"/>
        <v>2.704861111111111E-2</v>
      </c>
      <c r="L92" s="29">
        <f t="shared" si="80"/>
        <v>2.7708333333333331E-2</v>
      </c>
      <c r="M92" s="29">
        <f t="shared" si="80"/>
        <v>2.836805555555556E-2</v>
      </c>
      <c r="N92" s="29">
        <f t="shared" si="80"/>
        <v>2.9027777777777777E-2</v>
      </c>
      <c r="O92" s="29">
        <f t="shared" si="80"/>
        <v>2.9687500000000002E-2</v>
      </c>
      <c r="P92" s="29">
        <f t="shared" si="80"/>
        <v>3.0347222222222223E-2</v>
      </c>
      <c r="Q92" s="29">
        <f t="shared" si="80"/>
        <v>3.1006944444444445E-2</v>
      </c>
      <c r="R92" s="29">
        <f t="shared" si="80"/>
        <v>3.1666666666666669E-2</v>
      </c>
      <c r="S92" s="29">
        <f t="shared" si="80"/>
        <v>3.2326388888888884E-2</v>
      </c>
      <c r="T92" s="29">
        <f t="shared" si="80"/>
        <v>3.2986111111111112E-2</v>
      </c>
      <c r="U92" s="29">
        <f t="shared" si="80"/>
        <v>3.3645833333333333E-2</v>
      </c>
      <c r="V92" s="29">
        <f t="shared" si="80"/>
        <v>3.4305555555555554E-2</v>
      </c>
      <c r="W92" s="29">
        <f t="shared" si="80"/>
        <v>3.4965277777777783E-2</v>
      </c>
      <c r="X92"/>
      <c r="Y92"/>
      <c r="AA92" s="5"/>
    </row>
    <row r="93" spans="1:47" x14ac:dyDescent="0.25">
      <c r="B93" s="30">
        <v>1</v>
      </c>
      <c r="C93" s="30"/>
      <c r="D93" s="31">
        <f>TIME(0,34,0)</f>
        <v>2.361111111111111E-2</v>
      </c>
      <c r="E93" s="31">
        <f t="shared" ref="E93:W93" si="81">D93+TIME(0,1,0)</f>
        <v>2.4305555555555556E-2</v>
      </c>
      <c r="F93" s="31">
        <f t="shared" si="81"/>
        <v>2.5000000000000001E-2</v>
      </c>
      <c r="G93" s="31">
        <f t="shared" si="81"/>
        <v>2.5694444444444447E-2</v>
      </c>
      <c r="H93" s="31">
        <f t="shared" si="81"/>
        <v>2.6388888888888892E-2</v>
      </c>
      <c r="I93" s="31">
        <f t="shared" si="81"/>
        <v>2.7083333333333338E-2</v>
      </c>
      <c r="J93" s="31">
        <f t="shared" si="81"/>
        <v>2.7777777777777783E-2</v>
      </c>
      <c r="K93" s="31">
        <f t="shared" si="81"/>
        <v>2.8472222222222229E-2</v>
      </c>
      <c r="L93" s="31">
        <f t="shared" si="81"/>
        <v>2.9166666666666674E-2</v>
      </c>
      <c r="M93" s="31">
        <f t="shared" si="81"/>
        <v>2.986111111111112E-2</v>
      </c>
      <c r="N93" s="31">
        <f t="shared" si="81"/>
        <v>3.0555555555555565E-2</v>
      </c>
      <c r="O93" s="31">
        <f t="shared" si="81"/>
        <v>3.1250000000000007E-2</v>
      </c>
      <c r="P93" s="31">
        <f t="shared" si="81"/>
        <v>3.1944444444444449E-2</v>
      </c>
      <c r="Q93" s="31">
        <f t="shared" si="81"/>
        <v>3.2638888888888891E-2</v>
      </c>
      <c r="R93" s="31">
        <f t="shared" si="81"/>
        <v>3.3333333333333333E-2</v>
      </c>
      <c r="S93" s="31">
        <f t="shared" si="81"/>
        <v>3.4027777777777775E-2</v>
      </c>
      <c r="T93" s="31">
        <f t="shared" si="81"/>
        <v>3.4722222222222217E-2</v>
      </c>
      <c r="U93" s="31">
        <f t="shared" si="81"/>
        <v>3.5416666666666659E-2</v>
      </c>
      <c r="V93" s="31">
        <f t="shared" si="81"/>
        <v>3.6111111111111101E-2</v>
      </c>
      <c r="W93" s="31">
        <f t="shared" si="81"/>
        <v>3.6805555555555543E-2</v>
      </c>
      <c r="X93"/>
      <c r="Y93"/>
      <c r="AA93" s="5"/>
    </row>
    <row r="94" spans="1:47" x14ac:dyDescent="0.25">
      <c r="B94" s="32">
        <v>0.95</v>
      </c>
      <c r="C94" s="32"/>
      <c r="D94" s="33">
        <f t="shared" ref="D94:W99" si="82">TIME(0,0,D102)</f>
        <v>2.479166666666667E-2</v>
      </c>
      <c r="E94" s="33">
        <f t="shared" si="82"/>
        <v>2.5520833333333336E-2</v>
      </c>
      <c r="F94" s="33">
        <f t="shared" si="82"/>
        <v>2.6249999999999999E-2</v>
      </c>
      <c r="G94" s="33">
        <f t="shared" si="82"/>
        <v>2.6979166666666669E-2</v>
      </c>
      <c r="H94" s="33">
        <f t="shared" si="82"/>
        <v>2.7708333333333331E-2</v>
      </c>
      <c r="I94" s="33">
        <f t="shared" si="82"/>
        <v>2.8437500000000001E-2</v>
      </c>
      <c r="J94" s="33">
        <f t="shared" si="82"/>
        <v>2.9166666666666664E-2</v>
      </c>
      <c r="K94" s="33">
        <f t="shared" si="82"/>
        <v>2.989583333333333E-2</v>
      </c>
      <c r="L94" s="33">
        <f t="shared" si="82"/>
        <v>3.0624999999999999E-2</v>
      </c>
      <c r="M94" s="33">
        <f t="shared" si="82"/>
        <v>3.1354166666666662E-2</v>
      </c>
      <c r="N94" s="33">
        <f t="shared" si="82"/>
        <v>3.2083333333333332E-2</v>
      </c>
      <c r="O94" s="33">
        <f t="shared" si="82"/>
        <v>3.2812500000000001E-2</v>
      </c>
      <c r="P94" s="33">
        <f t="shared" si="82"/>
        <v>3.3541666666666664E-2</v>
      </c>
      <c r="Q94" s="33">
        <f t="shared" si="82"/>
        <v>3.4270833333333334E-2</v>
      </c>
      <c r="R94" s="33">
        <f t="shared" si="82"/>
        <v>3.4999999999999996E-2</v>
      </c>
      <c r="S94" s="33">
        <f t="shared" si="82"/>
        <v>3.5729166666666666E-2</v>
      </c>
      <c r="T94" s="33">
        <f t="shared" si="82"/>
        <v>3.6458333333333336E-2</v>
      </c>
      <c r="U94" s="33">
        <f t="shared" si="82"/>
        <v>3.7187499999999998E-2</v>
      </c>
      <c r="V94" s="33">
        <f t="shared" si="82"/>
        <v>3.7916666666666668E-2</v>
      </c>
      <c r="W94" s="33">
        <f t="shared" si="82"/>
        <v>3.8645833333333331E-2</v>
      </c>
      <c r="X94"/>
      <c r="Y94"/>
      <c r="AA94" s="5"/>
    </row>
    <row r="95" spans="1:47" x14ac:dyDescent="0.25">
      <c r="B95" s="34">
        <v>0.9</v>
      </c>
      <c r="C95" s="34"/>
      <c r="D95" s="35">
        <f t="shared" si="82"/>
        <v>2.5972222222222219E-2</v>
      </c>
      <c r="E95" s="35">
        <f t="shared" si="82"/>
        <v>2.6736111111111113E-2</v>
      </c>
      <c r="F95" s="35">
        <f t="shared" si="82"/>
        <v>2.75E-2</v>
      </c>
      <c r="G95" s="35">
        <f t="shared" si="82"/>
        <v>2.826388888888889E-2</v>
      </c>
      <c r="H95" s="35">
        <f t="shared" si="82"/>
        <v>2.9027777777777777E-2</v>
      </c>
      <c r="I95" s="35">
        <f t="shared" si="82"/>
        <v>2.9791666666666664E-2</v>
      </c>
      <c r="J95" s="35">
        <f t="shared" si="82"/>
        <v>3.0555555555555555E-2</v>
      </c>
      <c r="K95" s="35">
        <f t="shared" si="82"/>
        <v>3.1319444444444448E-2</v>
      </c>
      <c r="L95" s="35">
        <f t="shared" si="82"/>
        <v>3.2083333333333332E-2</v>
      </c>
      <c r="M95" s="35">
        <f t="shared" si="82"/>
        <v>3.2847222222222222E-2</v>
      </c>
      <c r="N95" s="35">
        <f t="shared" si="82"/>
        <v>3.3611111111111112E-2</v>
      </c>
      <c r="O95" s="35">
        <f t="shared" si="82"/>
        <v>3.4374999999999996E-2</v>
      </c>
      <c r="P95" s="35">
        <f t="shared" si="82"/>
        <v>3.5138888888888893E-2</v>
      </c>
      <c r="Q95" s="35">
        <f t="shared" si="82"/>
        <v>3.5902777777777777E-2</v>
      </c>
      <c r="R95" s="35">
        <f t="shared" si="82"/>
        <v>3.6666666666666667E-2</v>
      </c>
      <c r="S95" s="35">
        <f t="shared" si="82"/>
        <v>3.7430555555555557E-2</v>
      </c>
      <c r="T95" s="35">
        <f t="shared" si="82"/>
        <v>3.8194444444444441E-2</v>
      </c>
      <c r="U95" s="35">
        <f t="shared" si="82"/>
        <v>3.8958333333333338E-2</v>
      </c>
      <c r="V95" s="35">
        <f t="shared" si="82"/>
        <v>3.9722222222222221E-2</v>
      </c>
      <c r="W95" s="35">
        <f t="shared" si="82"/>
        <v>4.0486111111111105E-2</v>
      </c>
      <c r="X95"/>
      <c r="Y95"/>
      <c r="AA95" s="5"/>
    </row>
    <row r="96" spans="1:47" x14ac:dyDescent="0.25">
      <c r="B96" s="36">
        <v>0.85</v>
      </c>
      <c r="C96" s="36"/>
      <c r="D96" s="33">
        <f t="shared" si="82"/>
        <v>2.7152777777777779E-2</v>
      </c>
      <c r="E96" s="33">
        <f t="shared" si="82"/>
        <v>2.7951388888888887E-2</v>
      </c>
      <c r="F96" s="33">
        <f t="shared" si="82"/>
        <v>2.8749999999999998E-2</v>
      </c>
      <c r="G96" s="33">
        <f t="shared" si="82"/>
        <v>2.9548611111111109E-2</v>
      </c>
      <c r="H96" s="33">
        <f t="shared" si="82"/>
        <v>3.0347222222222223E-2</v>
      </c>
      <c r="I96" s="33">
        <f t="shared" si="82"/>
        <v>3.1145833333333334E-2</v>
      </c>
      <c r="J96" s="33">
        <f t="shared" si="82"/>
        <v>3.1944444444444449E-2</v>
      </c>
      <c r="K96" s="33">
        <f t="shared" si="82"/>
        <v>3.2743055555555553E-2</v>
      </c>
      <c r="L96" s="33">
        <f t="shared" si="82"/>
        <v>3.3541666666666664E-2</v>
      </c>
      <c r="M96" s="33">
        <f t="shared" si="82"/>
        <v>3.4340277777777782E-2</v>
      </c>
      <c r="N96" s="33">
        <f t="shared" si="82"/>
        <v>3.5138888888888893E-2</v>
      </c>
      <c r="O96" s="33">
        <f t="shared" si="82"/>
        <v>3.5937500000000004E-2</v>
      </c>
      <c r="P96" s="33">
        <f t="shared" si="82"/>
        <v>3.6736111111111108E-2</v>
      </c>
      <c r="Q96" s="33">
        <f t="shared" si="82"/>
        <v>3.7534722222222219E-2</v>
      </c>
      <c r="R96" s="33">
        <f t="shared" si="82"/>
        <v>3.8333333333333337E-2</v>
      </c>
      <c r="S96" s="33">
        <f t="shared" si="82"/>
        <v>3.9131944444444448E-2</v>
      </c>
      <c r="T96" s="33">
        <f t="shared" si="82"/>
        <v>3.9930555555555559E-2</v>
      </c>
      <c r="U96" s="33">
        <f t="shared" si="82"/>
        <v>4.0729166666666664E-2</v>
      </c>
      <c r="V96" s="33">
        <f t="shared" si="82"/>
        <v>4.1527777777777775E-2</v>
      </c>
      <c r="W96" s="37">
        <f t="shared" si="82"/>
        <v>4.2326388888888893E-2</v>
      </c>
      <c r="X96"/>
      <c r="Y96"/>
      <c r="AA96" s="5"/>
    </row>
    <row r="97" spans="2:27" x14ac:dyDescent="0.25">
      <c r="B97" s="34">
        <v>0.8</v>
      </c>
      <c r="C97" s="34"/>
      <c r="D97" s="35">
        <f t="shared" si="82"/>
        <v>2.8333333333333332E-2</v>
      </c>
      <c r="E97" s="35">
        <f t="shared" si="82"/>
        <v>2.9166666666666664E-2</v>
      </c>
      <c r="F97" s="35">
        <f t="shared" si="82"/>
        <v>3.0000000000000002E-2</v>
      </c>
      <c r="G97" s="35">
        <f t="shared" si="82"/>
        <v>3.0833333333333334E-2</v>
      </c>
      <c r="H97" s="35">
        <f t="shared" si="82"/>
        <v>3.1666666666666669E-2</v>
      </c>
      <c r="I97" s="35">
        <f t="shared" si="82"/>
        <v>3.2499999999999994E-2</v>
      </c>
      <c r="J97" s="35">
        <f t="shared" si="82"/>
        <v>3.3333333333333333E-2</v>
      </c>
      <c r="K97" s="35">
        <f t="shared" si="82"/>
        <v>3.4166666666666672E-2</v>
      </c>
      <c r="L97" s="35">
        <f t="shared" si="82"/>
        <v>3.4999999999999996E-2</v>
      </c>
      <c r="M97" s="35">
        <f t="shared" si="82"/>
        <v>3.5833333333333335E-2</v>
      </c>
      <c r="N97" s="35">
        <f t="shared" si="82"/>
        <v>3.6666666666666667E-2</v>
      </c>
      <c r="O97" s="35">
        <f t="shared" si="82"/>
        <v>3.7499999999999999E-2</v>
      </c>
      <c r="P97" s="35">
        <f t="shared" si="82"/>
        <v>3.8333333333333337E-2</v>
      </c>
      <c r="Q97" s="35">
        <f t="shared" si="82"/>
        <v>3.9166666666666662E-2</v>
      </c>
      <c r="R97" s="35">
        <f t="shared" si="82"/>
        <v>0.04</v>
      </c>
      <c r="S97" s="35">
        <f t="shared" si="82"/>
        <v>4.0833333333333333E-2</v>
      </c>
      <c r="T97" s="38">
        <f t="shared" si="82"/>
        <v>4.1666666666666664E-2</v>
      </c>
      <c r="U97" s="38">
        <f t="shared" si="82"/>
        <v>4.2500000000000003E-2</v>
      </c>
      <c r="V97" s="38">
        <f t="shared" si="82"/>
        <v>4.3333333333333335E-2</v>
      </c>
      <c r="W97" s="38">
        <f t="shared" si="82"/>
        <v>4.4166666666666667E-2</v>
      </c>
      <c r="X97"/>
      <c r="Y97"/>
      <c r="AA97" s="5"/>
    </row>
    <row r="98" spans="2:27" x14ac:dyDescent="0.25">
      <c r="B98" s="36">
        <v>0.75</v>
      </c>
      <c r="C98" s="36"/>
      <c r="D98" s="33">
        <f t="shared" si="82"/>
        <v>2.9513888888888892E-2</v>
      </c>
      <c r="E98" s="33">
        <f t="shared" si="82"/>
        <v>3.0381944444444444E-2</v>
      </c>
      <c r="F98" s="33">
        <f t="shared" si="82"/>
        <v>3.125E-2</v>
      </c>
      <c r="G98" s="33">
        <f t="shared" si="82"/>
        <v>3.2118055555555559E-2</v>
      </c>
      <c r="H98" s="33">
        <f t="shared" si="82"/>
        <v>3.2986111111111112E-2</v>
      </c>
      <c r="I98" s="33">
        <f t="shared" si="82"/>
        <v>3.3854166666666664E-2</v>
      </c>
      <c r="J98" s="33">
        <f t="shared" si="82"/>
        <v>3.4722222222222224E-2</v>
      </c>
      <c r="K98" s="33">
        <f t="shared" si="82"/>
        <v>3.5590277777777776E-2</v>
      </c>
      <c r="L98" s="33">
        <f t="shared" si="82"/>
        <v>3.6458333333333336E-2</v>
      </c>
      <c r="M98" s="33">
        <f t="shared" si="82"/>
        <v>3.7326388888888888E-2</v>
      </c>
      <c r="N98" s="33">
        <f t="shared" si="82"/>
        <v>3.8194444444444441E-2</v>
      </c>
      <c r="O98" s="33">
        <f t="shared" si="82"/>
        <v>3.90625E-2</v>
      </c>
      <c r="P98" s="33">
        <f t="shared" si="82"/>
        <v>3.9930555555555559E-2</v>
      </c>
      <c r="Q98" s="33">
        <f t="shared" si="82"/>
        <v>4.0798611111111112E-2</v>
      </c>
      <c r="R98" s="37">
        <f t="shared" si="82"/>
        <v>4.1666666666666664E-2</v>
      </c>
      <c r="S98" s="37">
        <f t="shared" si="82"/>
        <v>4.2534722222222217E-2</v>
      </c>
      <c r="T98" s="37">
        <f t="shared" si="82"/>
        <v>4.3402777777777783E-2</v>
      </c>
      <c r="U98" s="37">
        <f t="shared" si="82"/>
        <v>4.4270833333333336E-2</v>
      </c>
      <c r="V98" s="37">
        <f t="shared" si="82"/>
        <v>4.5138888888888888E-2</v>
      </c>
      <c r="W98" s="37">
        <f t="shared" si="82"/>
        <v>4.6006944444444448E-2</v>
      </c>
      <c r="X98"/>
      <c r="Y98"/>
      <c r="AA98" s="5"/>
    </row>
    <row r="99" spans="2:27" x14ac:dyDescent="0.25">
      <c r="B99" s="34">
        <v>0.7</v>
      </c>
      <c r="C99" s="34"/>
      <c r="D99" s="35">
        <f t="shared" si="82"/>
        <v>3.0694444444444444E-2</v>
      </c>
      <c r="E99" s="35">
        <f t="shared" si="82"/>
        <v>3.1597222222222221E-2</v>
      </c>
      <c r="F99" s="35">
        <f t="shared" si="82"/>
        <v>3.2499999999999994E-2</v>
      </c>
      <c r="G99" s="35">
        <f t="shared" si="82"/>
        <v>3.3402777777777774E-2</v>
      </c>
      <c r="H99" s="35">
        <f t="shared" si="82"/>
        <v>3.4305555555555554E-2</v>
      </c>
      <c r="I99" s="35">
        <f t="shared" si="82"/>
        <v>3.5208333333333335E-2</v>
      </c>
      <c r="J99" s="35">
        <f t="shared" si="82"/>
        <v>3.6111111111111115E-2</v>
      </c>
      <c r="K99" s="35">
        <f t="shared" si="82"/>
        <v>3.7013888888888888E-2</v>
      </c>
      <c r="L99" s="35">
        <f t="shared" si="82"/>
        <v>3.7916666666666668E-2</v>
      </c>
      <c r="M99" s="35">
        <f t="shared" si="82"/>
        <v>3.8819444444444441E-2</v>
      </c>
      <c r="N99" s="35">
        <f t="shared" si="82"/>
        <v>3.9722222222222221E-2</v>
      </c>
      <c r="O99" s="35">
        <f t="shared" si="82"/>
        <v>4.0625000000000001E-2</v>
      </c>
      <c r="P99" s="35">
        <f t="shared" si="82"/>
        <v>4.1527777777777775E-2</v>
      </c>
      <c r="Q99" s="38">
        <f t="shared" si="82"/>
        <v>4.2430555555555555E-2</v>
      </c>
      <c r="R99" s="38">
        <f t="shared" si="82"/>
        <v>4.3333333333333335E-2</v>
      </c>
      <c r="S99" s="38">
        <f t="shared" si="82"/>
        <v>4.4236111111111115E-2</v>
      </c>
      <c r="T99" s="38">
        <f t="shared" si="82"/>
        <v>4.5138888888888888E-2</v>
      </c>
      <c r="U99" s="38">
        <f t="shared" si="82"/>
        <v>4.6041666666666668E-2</v>
      </c>
      <c r="V99" s="38">
        <f t="shared" si="82"/>
        <v>4.6944444444444434E-2</v>
      </c>
      <c r="W99" s="38">
        <f t="shared" si="82"/>
        <v>4.7847222222222228E-2</v>
      </c>
      <c r="X99"/>
      <c r="Y99"/>
      <c r="AA99" s="5"/>
    </row>
    <row r="100" spans="2:27" hidden="1" x14ac:dyDescent="0.25">
      <c r="B100" s="39">
        <v>1.05</v>
      </c>
      <c r="C100" s="39"/>
      <c r="D100" s="40">
        <f t="shared" ref="D100:W100" si="83">D$101+(D$101*-5%)</f>
        <v>1938</v>
      </c>
      <c r="E100" s="40">
        <f t="shared" si="83"/>
        <v>1995</v>
      </c>
      <c r="F100" s="40">
        <f t="shared" si="83"/>
        <v>2052</v>
      </c>
      <c r="G100" s="40">
        <f t="shared" si="83"/>
        <v>2109</v>
      </c>
      <c r="H100" s="40">
        <f t="shared" si="83"/>
        <v>2166.0000000000005</v>
      </c>
      <c r="I100" s="40">
        <f t="shared" si="83"/>
        <v>2223.0000000000005</v>
      </c>
      <c r="J100" s="40">
        <f t="shared" si="83"/>
        <v>2280.0000000000005</v>
      </c>
      <c r="K100" s="40">
        <f t="shared" si="83"/>
        <v>2337.0000000000005</v>
      </c>
      <c r="L100" s="40">
        <f t="shared" si="83"/>
        <v>2394.0000000000005</v>
      </c>
      <c r="M100" s="40">
        <f t="shared" si="83"/>
        <v>2451.0000000000009</v>
      </c>
      <c r="N100" s="40">
        <f t="shared" si="83"/>
        <v>2508.0000000000009</v>
      </c>
      <c r="O100" s="40">
        <f t="shared" si="83"/>
        <v>2565.0000000000005</v>
      </c>
      <c r="P100" s="40">
        <f t="shared" si="83"/>
        <v>2622.0000000000005</v>
      </c>
      <c r="Q100" s="40">
        <f t="shared" si="83"/>
        <v>2679</v>
      </c>
      <c r="R100" s="40">
        <f t="shared" si="83"/>
        <v>2736</v>
      </c>
      <c r="S100" s="40">
        <f t="shared" si="83"/>
        <v>2792.9999999999995</v>
      </c>
      <c r="T100" s="40">
        <f t="shared" si="83"/>
        <v>2849.9999999999995</v>
      </c>
      <c r="U100" s="40">
        <f t="shared" si="83"/>
        <v>2906.9999999999995</v>
      </c>
      <c r="V100" s="40">
        <f t="shared" si="83"/>
        <v>2963.9999999999991</v>
      </c>
      <c r="W100" s="40">
        <f t="shared" si="83"/>
        <v>3020.9999999999991</v>
      </c>
      <c r="X100"/>
      <c r="Y100"/>
      <c r="AA100" s="5"/>
    </row>
    <row r="101" spans="2:27" hidden="1" x14ac:dyDescent="0.25">
      <c r="B101" s="41">
        <v>1</v>
      </c>
      <c r="C101" s="42"/>
      <c r="D101" s="40">
        <f t="shared" ref="D101:W101" si="84">D93*86400</f>
        <v>2040</v>
      </c>
      <c r="E101" s="40">
        <f t="shared" si="84"/>
        <v>2100</v>
      </c>
      <c r="F101" s="40">
        <f t="shared" si="84"/>
        <v>2160</v>
      </c>
      <c r="G101" s="40">
        <f t="shared" si="84"/>
        <v>2220</v>
      </c>
      <c r="H101" s="40">
        <f t="shared" si="84"/>
        <v>2280.0000000000005</v>
      </c>
      <c r="I101" s="40">
        <f t="shared" si="84"/>
        <v>2340.0000000000005</v>
      </c>
      <c r="J101" s="40">
        <f t="shared" si="84"/>
        <v>2400.0000000000005</v>
      </c>
      <c r="K101" s="40">
        <f t="shared" si="84"/>
        <v>2460.0000000000005</v>
      </c>
      <c r="L101" s="40">
        <f t="shared" si="84"/>
        <v>2520.0000000000005</v>
      </c>
      <c r="M101" s="40">
        <f t="shared" si="84"/>
        <v>2580.0000000000009</v>
      </c>
      <c r="N101" s="40">
        <f t="shared" si="84"/>
        <v>2640.0000000000009</v>
      </c>
      <c r="O101" s="40">
        <f t="shared" si="84"/>
        <v>2700.0000000000005</v>
      </c>
      <c r="P101" s="40">
        <f t="shared" si="84"/>
        <v>2760.0000000000005</v>
      </c>
      <c r="Q101" s="40">
        <f t="shared" si="84"/>
        <v>2820</v>
      </c>
      <c r="R101" s="40">
        <f t="shared" si="84"/>
        <v>2880</v>
      </c>
      <c r="S101" s="40">
        <f t="shared" si="84"/>
        <v>2939.9999999999995</v>
      </c>
      <c r="T101" s="40">
        <f t="shared" si="84"/>
        <v>2999.9999999999995</v>
      </c>
      <c r="U101" s="40">
        <f t="shared" si="84"/>
        <v>3059.9999999999995</v>
      </c>
      <c r="V101" s="40">
        <f t="shared" si="84"/>
        <v>3119.9999999999991</v>
      </c>
      <c r="W101" s="40">
        <f t="shared" si="84"/>
        <v>3179.9999999999991</v>
      </c>
      <c r="X101"/>
      <c r="Y101"/>
      <c r="AA101" s="5"/>
    </row>
    <row r="102" spans="2:27" hidden="1" x14ac:dyDescent="0.25">
      <c r="B102" s="39">
        <v>0.95</v>
      </c>
      <c r="C102" s="39"/>
      <c r="D102" s="40">
        <f t="shared" ref="D102:W102" si="85">D$101+(D$101*5%)</f>
        <v>2142</v>
      </c>
      <c r="E102" s="40">
        <f t="shared" si="85"/>
        <v>2205</v>
      </c>
      <c r="F102" s="40">
        <f t="shared" si="85"/>
        <v>2268</v>
      </c>
      <c r="G102" s="40">
        <f t="shared" si="85"/>
        <v>2331</v>
      </c>
      <c r="H102" s="40">
        <f t="shared" si="85"/>
        <v>2394.0000000000005</v>
      </c>
      <c r="I102" s="40">
        <f t="shared" si="85"/>
        <v>2457.0000000000005</v>
      </c>
      <c r="J102" s="40">
        <f t="shared" si="85"/>
        <v>2520.0000000000005</v>
      </c>
      <c r="K102" s="40">
        <f t="shared" si="85"/>
        <v>2583.0000000000005</v>
      </c>
      <c r="L102" s="40">
        <f t="shared" si="85"/>
        <v>2646.0000000000005</v>
      </c>
      <c r="M102" s="40">
        <f t="shared" si="85"/>
        <v>2709.0000000000009</v>
      </c>
      <c r="N102" s="40">
        <f t="shared" si="85"/>
        <v>2772.0000000000009</v>
      </c>
      <c r="O102" s="40">
        <f t="shared" si="85"/>
        <v>2835.0000000000005</v>
      </c>
      <c r="P102" s="40">
        <f t="shared" si="85"/>
        <v>2898.0000000000005</v>
      </c>
      <c r="Q102" s="40">
        <f t="shared" si="85"/>
        <v>2961</v>
      </c>
      <c r="R102" s="40">
        <f t="shared" si="85"/>
        <v>3024</v>
      </c>
      <c r="S102" s="40">
        <f t="shared" si="85"/>
        <v>3086.9999999999995</v>
      </c>
      <c r="T102" s="40">
        <f t="shared" si="85"/>
        <v>3149.9999999999995</v>
      </c>
      <c r="U102" s="40">
        <f t="shared" si="85"/>
        <v>3212.9999999999995</v>
      </c>
      <c r="V102" s="40">
        <f t="shared" si="85"/>
        <v>3275.9999999999991</v>
      </c>
      <c r="W102" s="40">
        <f t="shared" si="85"/>
        <v>3338.9999999999991</v>
      </c>
      <c r="X102"/>
      <c r="Y102"/>
      <c r="AA102" s="5"/>
    </row>
    <row r="103" spans="2:27" hidden="1" x14ac:dyDescent="0.25">
      <c r="B103" s="39">
        <v>0.9</v>
      </c>
      <c r="C103" s="39"/>
      <c r="D103" s="40">
        <f t="shared" ref="D103:W103" si="86">D$101+(D$101*10%)</f>
        <v>2244</v>
      </c>
      <c r="E103" s="40">
        <f t="shared" si="86"/>
        <v>2310</v>
      </c>
      <c r="F103" s="40">
        <f t="shared" si="86"/>
        <v>2376</v>
      </c>
      <c r="G103" s="40">
        <f t="shared" si="86"/>
        <v>2442</v>
      </c>
      <c r="H103" s="40">
        <f t="shared" si="86"/>
        <v>2508.0000000000005</v>
      </c>
      <c r="I103" s="40">
        <f t="shared" si="86"/>
        <v>2574.0000000000005</v>
      </c>
      <c r="J103" s="40">
        <f t="shared" si="86"/>
        <v>2640.0000000000005</v>
      </c>
      <c r="K103" s="40">
        <f t="shared" si="86"/>
        <v>2706.0000000000005</v>
      </c>
      <c r="L103" s="40">
        <f t="shared" si="86"/>
        <v>2772.0000000000005</v>
      </c>
      <c r="M103" s="40">
        <f t="shared" si="86"/>
        <v>2838.0000000000009</v>
      </c>
      <c r="N103" s="40">
        <f t="shared" si="86"/>
        <v>2904.0000000000009</v>
      </c>
      <c r="O103" s="40">
        <f t="shared" si="86"/>
        <v>2970.0000000000005</v>
      </c>
      <c r="P103" s="40">
        <f t="shared" si="86"/>
        <v>3036.0000000000005</v>
      </c>
      <c r="Q103" s="40">
        <f t="shared" si="86"/>
        <v>3102</v>
      </c>
      <c r="R103" s="40">
        <f t="shared" si="86"/>
        <v>3168</v>
      </c>
      <c r="S103" s="40">
        <f t="shared" si="86"/>
        <v>3233.9999999999995</v>
      </c>
      <c r="T103" s="40">
        <f t="shared" si="86"/>
        <v>3299.9999999999995</v>
      </c>
      <c r="U103" s="40">
        <f t="shared" si="86"/>
        <v>3365.9999999999995</v>
      </c>
      <c r="V103" s="40">
        <f t="shared" si="86"/>
        <v>3431.9999999999991</v>
      </c>
      <c r="W103" s="40">
        <f t="shared" si="86"/>
        <v>3497.9999999999991</v>
      </c>
      <c r="X103"/>
      <c r="Y103"/>
      <c r="AA103" s="5"/>
    </row>
    <row r="104" spans="2:27" hidden="1" x14ac:dyDescent="0.25">
      <c r="B104" s="39">
        <v>0.85</v>
      </c>
      <c r="C104" s="39"/>
      <c r="D104" s="40">
        <f t="shared" ref="D104:W104" si="87">D$101+(D$101*15%)</f>
        <v>2346</v>
      </c>
      <c r="E104" s="40">
        <f t="shared" si="87"/>
        <v>2415</v>
      </c>
      <c r="F104" s="40">
        <f t="shared" si="87"/>
        <v>2484</v>
      </c>
      <c r="G104" s="40">
        <f t="shared" si="87"/>
        <v>2553</v>
      </c>
      <c r="H104" s="40">
        <f t="shared" si="87"/>
        <v>2622.0000000000005</v>
      </c>
      <c r="I104" s="40">
        <f t="shared" si="87"/>
        <v>2691.0000000000005</v>
      </c>
      <c r="J104" s="40">
        <f t="shared" si="87"/>
        <v>2760.0000000000005</v>
      </c>
      <c r="K104" s="40">
        <f t="shared" si="87"/>
        <v>2829.0000000000005</v>
      </c>
      <c r="L104" s="40">
        <f t="shared" si="87"/>
        <v>2898.0000000000005</v>
      </c>
      <c r="M104" s="40">
        <f t="shared" si="87"/>
        <v>2967.0000000000009</v>
      </c>
      <c r="N104" s="40">
        <f t="shared" si="87"/>
        <v>3036.0000000000009</v>
      </c>
      <c r="O104" s="40">
        <f t="shared" si="87"/>
        <v>3105.0000000000005</v>
      </c>
      <c r="P104" s="40">
        <f t="shared" si="87"/>
        <v>3174.0000000000005</v>
      </c>
      <c r="Q104" s="40">
        <f t="shared" si="87"/>
        <v>3243</v>
      </c>
      <c r="R104" s="40">
        <f t="shared" si="87"/>
        <v>3312</v>
      </c>
      <c r="S104" s="40">
        <f t="shared" si="87"/>
        <v>3380.9999999999995</v>
      </c>
      <c r="T104" s="40">
        <f t="shared" si="87"/>
        <v>3449.9999999999995</v>
      </c>
      <c r="U104" s="40">
        <f t="shared" si="87"/>
        <v>3518.9999999999995</v>
      </c>
      <c r="V104" s="40">
        <f t="shared" si="87"/>
        <v>3587.9999999999991</v>
      </c>
      <c r="W104" s="40">
        <f t="shared" si="87"/>
        <v>3656.9999999999991</v>
      </c>
      <c r="X104"/>
      <c r="Y104"/>
      <c r="AA104" s="5"/>
    </row>
    <row r="105" spans="2:27" hidden="1" x14ac:dyDescent="0.25">
      <c r="B105" s="39">
        <v>0.8</v>
      </c>
      <c r="C105" s="39"/>
      <c r="D105" s="40">
        <f t="shared" ref="D105:W105" si="88">D$101+(D$101*20%)</f>
        <v>2448</v>
      </c>
      <c r="E105" s="40">
        <f t="shared" si="88"/>
        <v>2520</v>
      </c>
      <c r="F105" s="40">
        <f t="shared" si="88"/>
        <v>2592</v>
      </c>
      <c r="G105" s="40">
        <f t="shared" si="88"/>
        <v>2664</v>
      </c>
      <c r="H105" s="40">
        <f t="shared" si="88"/>
        <v>2736.0000000000005</v>
      </c>
      <c r="I105" s="40">
        <f t="shared" si="88"/>
        <v>2808.0000000000005</v>
      </c>
      <c r="J105" s="40">
        <f t="shared" si="88"/>
        <v>2880.0000000000005</v>
      </c>
      <c r="K105" s="40">
        <f t="shared" si="88"/>
        <v>2952.0000000000005</v>
      </c>
      <c r="L105" s="40">
        <f t="shared" si="88"/>
        <v>3024.0000000000005</v>
      </c>
      <c r="M105" s="40">
        <f t="shared" si="88"/>
        <v>3096.0000000000009</v>
      </c>
      <c r="N105" s="40">
        <f t="shared" si="88"/>
        <v>3168.0000000000009</v>
      </c>
      <c r="O105" s="40">
        <f t="shared" si="88"/>
        <v>3240.0000000000005</v>
      </c>
      <c r="P105" s="40">
        <f t="shared" si="88"/>
        <v>3312.0000000000005</v>
      </c>
      <c r="Q105" s="40">
        <f t="shared" si="88"/>
        <v>3384</v>
      </c>
      <c r="R105" s="40">
        <f t="shared" si="88"/>
        <v>3456</v>
      </c>
      <c r="S105" s="40">
        <f t="shared" si="88"/>
        <v>3527.9999999999995</v>
      </c>
      <c r="T105" s="40">
        <f t="shared" si="88"/>
        <v>3599.9999999999995</v>
      </c>
      <c r="U105" s="40">
        <f t="shared" si="88"/>
        <v>3671.9999999999995</v>
      </c>
      <c r="V105" s="40">
        <f t="shared" si="88"/>
        <v>3743.9999999999991</v>
      </c>
      <c r="W105" s="40">
        <f t="shared" si="88"/>
        <v>3815.9999999999991</v>
      </c>
      <c r="X105"/>
      <c r="Y105"/>
      <c r="AA105" s="5"/>
    </row>
    <row r="106" spans="2:27" hidden="1" x14ac:dyDescent="0.25">
      <c r="B106" s="39">
        <v>0.75</v>
      </c>
      <c r="C106" s="39"/>
      <c r="D106" s="40">
        <f t="shared" ref="D106:W106" si="89">D$101+(D$101*25%)</f>
        <v>2550</v>
      </c>
      <c r="E106" s="40">
        <f t="shared" si="89"/>
        <v>2625</v>
      </c>
      <c r="F106" s="40">
        <f t="shared" si="89"/>
        <v>2700</v>
      </c>
      <c r="G106" s="40">
        <f t="shared" si="89"/>
        <v>2775</v>
      </c>
      <c r="H106" s="40">
        <f t="shared" si="89"/>
        <v>2850.0000000000005</v>
      </c>
      <c r="I106" s="40">
        <f t="shared" si="89"/>
        <v>2925.0000000000005</v>
      </c>
      <c r="J106" s="40">
        <f t="shared" si="89"/>
        <v>3000.0000000000005</v>
      </c>
      <c r="K106" s="40">
        <f t="shared" si="89"/>
        <v>3075.0000000000005</v>
      </c>
      <c r="L106" s="40">
        <f t="shared" si="89"/>
        <v>3150.0000000000005</v>
      </c>
      <c r="M106" s="40">
        <f t="shared" si="89"/>
        <v>3225.0000000000009</v>
      </c>
      <c r="N106" s="40">
        <f t="shared" si="89"/>
        <v>3300.0000000000009</v>
      </c>
      <c r="O106" s="40">
        <f t="shared" si="89"/>
        <v>3375.0000000000005</v>
      </c>
      <c r="P106" s="40">
        <f t="shared" si="89"/>
        <v>3450.0000000000005</v>
      </c>
      <c r="Q106" s="40">
        <f t="shared" si="89"/>
        <v>3525</v>
      </c>
      <c r="R106" s="40">
        <f t="shared" si="89"/>
        <v>3600</v>
      </c>
      <c r="S106" s="40">
        <f t="shared" si="89"/>
        <v>3674.9999999999995</v>
      </c>
      <c r="T106" s="40">
        <f t="shared" si="89"/>
        <v>3749.9999999999995</v>
      </c>
      <c r="U106" s="40">
        <f t="shared" si="89"/>
        <v>3824.9999999999995</v>
      </c>
      <c r="V106" s="40">
        <f t="shared" si="89"/>
        <v>3899.9999999999991</v>
      </c>
      <c r="W106" s="40">
        <f t="shared" si="89"/>
        <v>3974.9999999999991</v>
      </c>
      <c r="X106"/>
      <c r="Y106"/>
      <c r="AA106" s="5"/>
    </row>
    <row r="107" spans="2:27" hidden="1" x14ac:dyDescent="0.25">
      <c r="B107" s="39">
        <v>0.7</v>
      </c>
      <c r="C107" s="39"/>
      <c r="D107" s="40">
        <f t="shared" ref="D107:W107" si="90">D$101+(D$101*30%)</f>
        <v>2652</v>
      </c>
      <c r="E107" s="40">
        <f t="shared" si="90"/>
        <v>2730</v>
      </c>
      <c r="F107" s="40">
        <f t="shared" si="90"/>
        <v>2808</v>
      </c>
      <c r="G107" s="40">
        <f t="shared" si="90"/>
        <v>2886</v>
      </c>
      <c r="H107" s="40">
        <f t="shared" si="90"/>
        <v>2964.0000000000005</v>
      </c>
      <c r="I107" s="40">
        <f t="shared" si="90"/>
        <v>3042.0000000000005</v>
      </c>
      <c r="J107" s="40">
        <f t="shared" si="90"/>
        <v>3120.0000000000005</v>
      </c>
      <c r="K107" s="40">
        <f t="shared" si="90"/>
        <v>3198.0000000000005</v>
      </c>
      <c r="L107" s="40">
        <f t="shared" si="90"/>
        <v>3276.0000000000005</v>
      </c>
      <c r="M107" s="40">
        <f t="shared" si="90"/>
        <v>3354.0000000000009</v>
      </c>
      <c r="N107" s="40">
        <f t="shared" si="90"/>
        <v>3432.0000000000009</v>
      </c>
      <c r="O107" s="40">
        <f t="shared" si="90"/>
        <v>3510.0000000000005</v>
      </c>
      <c r="P107" s="40">
        <f t="shared" si="90"/>
        <v>3588.0000000000005</v>
      </c>
      <c r="Q107" s="40">
        <f t="shared" si="90"/>
        <v>3666</v>
      </c>
      <c r="R107" s="40">
        <f t="shared" si="90"/>
        <v>3744</v>
      </c>
      <c r="S107" s="40">
        <f t="shared" si="90"/>
        <v>3821.9999999999995</v>
      </c>
      <c r="T107" s="40">
        <f t="shared" si="90"/>
        <v>3899.9999999999995</v>
      </c>
      <c r="U107" s="40">
        <f t="shared" si="90"/>
        <v>3977.9999999999995</v>
      </c>
      <c r="V107" s="40">
        <f t="shared" si="90"/>
        <v>4055.9999999999986</v>
      </c>
      <c r="W107" s="40">
        <f t="shared" si="90"/>
        <v>4133.9999999999991</v>
      </c>
      <c r="X107"/>
      <c r="Y107"/>
      <c r="AA107" s="5"/>
    </row>
    <row r="109" spans="2:27" x14ac:dyDescent="0.25">
      <c r="E109" s="3"/>
      <c r="F109" s="151" t="s">
        <v>38</v>
      </c>
      <c r="G109" s="152"/>
      <c r="H109" s="152"/>
      <c r="I109" s="152"/>
      <c r="J109" s="152"/>
      <c r="K109" s="152"/>
      <c r="L109" s="153"/>
    </row>
    <row r="110" spans="2:27" ht="45" x14ac:dyDescent="0.25">
      <c r="D110" s="44" t="s">
        <v>39</v>
      </c>
      <c r="E110" s="44" t="s">
        <v>40</v>
      </c>
      <c r="F110" s="9" t="s">
        <v>41</v>
      </c>
      <c r="G110" s="9" t="s">
        <v>15</v>
      </c>
      <c r="H110" s="9" t="s">
        <v>16</v>
      </c>
      <c r="I110" s="151" t="s">
        <v>42</v>
      </c>
      <c r="J110" s="153"/>
      <c r="K110" s="151" t="s">
        <v>19</v>
      </c>
      <c r="L110" s="153"/>
    </row>
    <row r="111" spans="2:27" x14ac:dyDescent="0.25">
      <c r="D111" s="45">
        <v>2.4305555555555556E-2</v>
      </c>
      <c r="E111" s="46">
        <v>2.5925925925925925E-3</v>
      </c>
      <c r="F111" s="46">
        <f>E111*140%</f>
        <v>3.6296296296296294E-3</v>
      </c>
      <c r="G111" s="46">
        <f>E111*130%</f>
        <v>3.3703703703703704E-3</v>
      </c>
      <c r="H111" s="46">
        <f>E111*120%</f>
        <v>3.1111111111111109E-3</v>
      </c>
      <c r="I111" s="46">
        <f>E111*115%</f>
        <v>2.9814814814814812E-3</v>
      </c>
      <c r="J111" s="47">
        <f>E111*110%</f>
        <v>2.8518518518518519E-3</v>
      </c>
      <c r="K111" s="47">
        <f>E111*105%</f>
        <v>2.7222222222222222E-3</v>
      </c>
      <c r="L111" s="48" t="s">
        <v>43</v>
      </c>
    </row>
    <row r="112" spans="2:27" x14ac:dyDescent="0.25">
      <c r="D112" s="11">
        <v>2.4826388888888891E-2</v>
      </c>
      <c r="E112" s="11">
        <v>2.6388888888888885E-3</v>
      </c>
      <c r="F112" s="11">
        <f t="shared" ref="F112:F147" si="91">E112*140%</f>
        <v>3.6944444444444438E-3</v>
      </c>
      <c r="G112" s="11">
        <f t="shared" ref="G112:G147" si="92">E112*130%</f>
        <v>3.4305555555555552E-3</v>
      </c>
      <c r="H112" s="11">
        <f t="shared" ref="H112:H147" si="93">E112*120%</f>
        <v>3.1666666666666662E-3</v>
      </c>
      <c r="I112" s="11">
        <f t="shared" ref="I112:I147" si="94">E112*115%</f>
        <v>3.0347222222222216E-3</v>
      </c>
      <c r="J112" s="49">
        <f t="shared" ref="J112:J147" si="95">E112*110%</f>
        <v>2.9027777777777776E-3</v>
      </c>
      <c r="K112" s="49">
        <f t="shared" ref="K112:K147" si="96">E112*105%</f>
        <v>2.770833333333333E-3</v>
      </c>
      <c r="L112" s="50" t="s">
        <v>43</v>
      </c>
    </row>
    <row r="113" spans="4:12" x14ac:dyDescent="0.25">
      <c r="D113" s="45">
        <v>2.5347222222222226E-2</v>
      </c>
      <c r="E113" s="46">
        <v>2.685185185185185E-3</v>
      </c>
      <c r="F113" s="46">
        <f t="shared" si="91"/>
        <v>3.7592592592592586E-3</v>
      </c>
      <c r="G113" s="46">
        <f t="shared" si="92"/>
        <v>3.4907407407407404E-3</v>
      </c>
      <c r="H113" s="46">
        <f t="shared" si="93"/>
        <v>3.2222222222222218E-3</v>
      </c>
      <c r="I113" s="46">
        <f t="shared" si="94"/>
        <v>3.0879629629629625E-3</v>
      </c>
      <c r="J113" s="47">
        <f t="shared" si="95"/>
        <v>2.9537037037037036E-3</v>
      </c>
      <c r="K113" s="47">
        <f t="shared" si="96"/>
        <v>2.8194444444444443E-3</v>
      </c>
      <c r="L113" s="48" t="s">
        <v>43</v>
      </c>
    </row>
    <row r="114" spans="4:12" x14ac:dyDescent="0.25">
      <c r="D114" s="11">
        <v>2.5868055555555561E-2</v>
      </c>
      <c r="E114" s="11">
        <v>2.7314814814814819E-3</v>
      </c>
      <c r="F114" s="11">
        <f t="shared" si="91"/>
        <v>3.8240740740740744E-3</v>
      </c>
      <c r="G114" s="11">
        <f t="shared" si="92"/>
        <v>3.5509259259259266E-3</v>
      </c>
      <c r="H114" s="11">
        <f t="shared" si="93"/>
        <v>3.2777777777777783E-3</v>
      </c>
      <c r="I114" s="11">
        <f t="shared" si="94"/>
        <v>3.1412037037037038E-3</v>
      </c>
      <c r="J114" s="49">
        <f t="shared" si="95"/>
        <v>3.0046296296296301E-3</v>
      </c>
      <c r="K114" s="49">
        <f t="shared" si="96"/>
        <v>2.868055555555556E-3</v>
      </c>
      <c r="L114" s="50" t="s">
        <v>43</v>
      </c>
    </row>
    <row r="115" spans="4:12" x14ac:dyDescent="0.25">
      <c r="D115" s="45">
        <v>2.6388888888888896E-2</v>
      </c>
      <c r="E115" s="46">
        <v>2.7777777777777779E-3</v>
      </c>
      <c r="F115" s="46">
        <f t="shared" si="91"/>
        <v>3.8888888888888888E-3</v>
      </c>
      <c r="G115" s="46">
        <f t="shared" si="92"/>
        <v>3.6111111111111114E-3</v>
      </c>
      <c r="H115" s="46">
        <f t="shared" si="93"/>
        <v>3.3333333333333335E-3</v>
      </c>
      <c r="I115" s="46">
        <f t="shared" si="94"/>
        <v>3.1944444444444442E-3</v>
      </c>
      <c r="J115" s="47">
        <f t="shared" si="95"/>
        <v>3.0555555555555557E-3</v>
      </c>
      <c r="K115" s="47">
        <f t="shared" si="96"/>
        <v>2.9166666666666668E-3</v>
      </c>
      <c r="L115" s="48" t="s">
        <v>43</v>
      </c>
    </row>
    <row r="116" spans="4:12" x14ac:dyDescent="0.25">
      <c r="D116" s="11">
        <v>2.6909722222222231E-2</v>
      </c>
      <c r="E116" s="11">
        <v>2.8240740740740739E-3</v>
      </c>
      <c r="F116" s="11">
        <f t="shared" si="91"/>
        <v>3.9537037037037032E-3</v>
      </c>
      <c r="G116" s="11">
        <f t="shared" si="92"/>
        <v>3.6712962962962962E-3</v>
      </c>
      <c r="H116" s="11">
        <f t="shared" si="93"/>
        <v>3.3888888888888888E-3</v>
      </c>
      <c r="I116" s="11">
        <f t="shared" si="94"/>
        <v>3.2476851851851846E-3</v>
      </c>
      <c r="J116" s="49">
        <f t="shared" si="95"/>
        <v>3.1064814814814813E-3</v>
      </c>
      <c r="K116" s="49">
        <f t="shared" si="96"/>
        <v>2.9652777777777776E-3</v>
      </c>
      <c r="L116" s="50" t="s">
        <v>43</v>
      </c>
    </row>
    <row r="117" spans="4:12" x14ac:dyDescent="0.25">
      <c r="D117" s="45">
        <v>2.7430555555555566E-2</v>
      </c>
      <c r="E117" s="46">
        <v>2.8703703703703708E-3</v>
      </c>
      <c r="F117" s="46">
        <f t="shared" si="91"/>
        <v>4.0185185185185185E-3</v>
      </c>
      <c r="G117" s="46">
        <f t="shared" si="92"/>
        <v>3.7314814814814823E-3</v>
      </c>
      <c r="H117" s="46">
        <f t="shared" si="93"/>
        <v>3.4444444444444449E-3</v>
      </c>
      <c r="I117" s="46">
        <f t="shared" si="94"/>
        <v>3.3009259259259263E-3</v>
      </c>
      <c r="J117" s="47">
        <f t="shared" si="95"/>
        <v>3.1574074074074083E-3</v>
      </c>
      <c r="K117" s="47">
        <f t="shared" si="96"/>
        <v>3.0138888888888893E-3</v>
      </c>
      <c r="L117" s="48" t="s">
        <v>43</v>
      </c>
    </row>
    <row r="118" spans="4:12" x14ac:dyDescent="0.25">
      <c r="D118" s="11">
        <v>2.7951388888888901E-2</v>
      </c>
      <c r="E118" s="11">
        <v>2.9282407407407412E-3</v>
      </c>
      <c r="F118" s="11">
        <f t="shared" si="91"/>
        <v>4.0995370370370378E-3</v>
      </c>
      <c r="G118" s="11">
        <f t="shared" si="92"/>
        <v>3.8067129629629636E-3</v>
      </c>
      <c r="H118" s="11">
        <f t="shared" si="93"/>
        <v>3.5138888888888893E-3</v>
      </c>
      <c r="I118" s="11">
        <f t="shared" si="94"/>
        <v>3.367476851851852E-3</v>
      </c>
      <c r="J118" s="49">
        <f t="shared" si="95"/>
        <v>3.2210648148148155E-3</v>
      </c>
      <c r="K118" s="49">
        <f t="shared" si="96"/>
        <v>3.0746527777777786E-3</v>
      </c>
      <c r="L118" s="50" t="s">
        <v>43</v>
      </c>
    </row>
    <row r="119" spans="4:12" x14ac:dyDescent="0.25">
      <c r="D119" s="45">
        <v>2.8472222222222236E-2</v>
      </c>
      <c r="E119" s="46">
        <v>2.9745370370370373E-3</v>
      </c>
      <c r="F119" s="46">
        <f t="shared" si="91"/>
        <v>4.1643518518518522E-3</v>
      </c>
      <c r="G119" s="46">
        <f t="shared" si="92"/>
        <v>3.8668981481481484E-3</v>
      </c>
      <c r="H119" s="46">
        <f t="shared" si="93"/>
        <v>3.5694444444444445E-3</v>
      </c>
      <c r="I119" s="46">
        <f t="shared" si="94"/>
        <v>3.4207175925925924E-3</v>
      </c>
      <c r="J119" s="47">
        <f t="shared" si="95"/>
        <v>3.2719907407407411E-3</v>
      </c>
      <c r="K119" s="47">
        <f t="shared" si="96"/>
        <v>3.1232638888888894E-3</v>
      </c>
      <c r="L119" s="48" t="s">
        <v>43</v>
      </c>
    </row>
    <row r="120" spans="4:12" x14ac:dyDescent="0.25">
      <c r="D120" s="11">
        <v>2.8993055555555571E-2</v>
      </c>
      <c r="E120" s="11">
        <v>3.0208333333333333E-3</v>
      </c>
      <c r="F120" s="11">
        <f t="shared" si="91"/>
        <v>4.2291666666666667E-3</v>
      </c>
      <c r="G120" s="11">
        <f t="shared" si="92"/>
        <v>3.9270833333333336E-3</v>
      </c>
      <c r="H120" s="11">
        <f t="shared" si="93"/>
        <v>3.6249999999999998E-3</v>
      </c>
      <c r="I120" s="11">
        <f t="shared" si="94"/>
        <v>3.4739583333333328E-3</v>
      </c>
      <c r="J120" s="49">
        <f t="shared" si="95"/>
        <v>3.3229166666666667E-3</v>
      </c>
      <c r="K120" s="49">
        <f t="shared" si="96"/>
        <v>3.1718750000000002E-3</v>
      </c>
      <c r="L120" s="50" t="s">
        <v>43</v>
      </c>
    </row>
    <row r="121" spans="4:12" x14ac:dyDescent="0.25">
      <c r="D121" s="45">
        <v>2.9513888888888905E-2</v>
      </c>
      <c r="E121" s="46">
        <v>3.0671296296296297E-3</v>
      </c>
      <c r="F121" s="46">
        <f t="shared" si="91"/>
        <v>4.2939814814814811E-3</v>
      </c>
      <c r="G121" s="46">
        <f t="shared" si="92"/>
        <v>3.9872685185185185E-3</v>
      </c>
      <c r="H121" s="46">
        <f t="shared" si="93"/>
        <v>3.6805555555555554E-3</v>
      </c>
      <c r="I121" s="46">
        <f t="shared" si="94"/>
        <v>3.5271990740740741E-3</v>
      </c>
      <c r="J121" s="47">
        <f t="shared" si="95"/>
        <v>3.3738425925925928E-3</v>
      </c>
      <c r="K121" s="47">
        <f t="shared" si="96"/>
        <v>3.2204861111111115E-3</v>
      </c>
      <c r="L121" s="48" t="s">
        <v>43</v>
      </c>
    </row>
    <row r="122" spans="4:12" x14ac:dyDescent="0.25">
      <c r="D122" s="11">
        <v>3.003472222222224E-2</v>
      </c>
      <c r="E122" s="11">
        <v>3.1134259259259257E-3</v>
      </c>
      <c r="F122" s="11">
        <f t="shared" si="91"/>
        <v>4.3587962962962955E-3</v>
      </c>
      <c r="G122" s="11">
        <f t="shared" si="92"/>
        <v>4.0474537037037033E-3</v>
      </c>
      <c r="H122" s="11">
        <f t="shared" si="93"/>
        <v>3.7361111111111106E-3</v>
      </c>
      <c r="I122" s="11">
        <f t="shared" si="94"/>
        <v>3.5804398148148145E-3</v>
      </c>
      <c r="J122" s="49">
        <f t="shared" si="95"/>
        <v>3.4247685185185184E-3</v>
      </c>
      <c r="K122" s="49">
        <f t="shared" si="96"/>
        <v>3.2690972222222223E-3</v>
      </c>
      <c r="L122" s="50" t="s">
        <v>43</v>
      </c>
    </row>
    <row r="123" spans="4:12" x14ac:dyDescent="0.25">
      <c r="D123" s="45">
        <v>3.0555555555555575E-2</v>
      </c>
      <c r="E123" s="46">
        <v>3.1597222222222222E-3</v>
      </c>
      <c r="F123" s="46">
        <f t="shared" si="91"/>
        <v>4.4236111111111108E-3</v>
      </c>
      <c r="G123" s="46">
        <f t="shared" si="92"/>
        <v>4.107638888888889E-3</v>
      </c>
      <c r="H123" s="46">
        <f t="shared" si="93"/>
        <v>3.7916666666666663E-3</v>
      </c>
      <c r="I123" s="46">
        <f t="shared" si="94"/>
        <v>3.6336805555555554E-3</v>
      </c>
      <c r="J123" s="47">
        <f t="shared" si="95"/>
        <v>3.4756944444444449E-3</v>
      </c>
      <c r="K123" s="47">
        <f t="shared" si="96"/>
        <v>3.3177083333333335E-3</v>
      </c>
      <c r="L123" s="48" t="s">
        <v>43</v>
      </c>
    </row>
    <row r="124" spans="4:12" x14ac:dyDescent="0.25">
      <c r="D124" s="11">
        <v>3.107638888888891E-2</v>
      </c>
      <c r="E124" s="11">
        <v>3.2175925925925926E-3</v>
      </c>
      <c r="F124" s="11">
        <f t="shared" si="91"/>
        <v>4.5046296296296293E-3</v>
      </c>
      <c r="G124" s="11">
        <f t="shared" si="92"/>
        <v>4.1828703703703706E-3</v>
      </c>
      <c r="H124" s="11">
        <f t="shared" si="93"/>
        <v>3.8611111111111112E-3</v>
      </c>
      <c r="I124" s="11">
        <f t="shared" si="94"/>
        <v>3.7002314814814814E-3</v>
      </c>
      <c r="J124" s="49">
        <f t="shared" si="95"/>
        <v>3.5393518518518521E-3</v>
      </c>
      <c r="K124" s="49">
        <f t="shared" si="96"/>
        <v>3.3784722222222224E-3</v>
      </c>
      <c r="L124" s="50" t="s">
        <v>43</v>
      </c>
    </row>
    <row r="125" spans="4:12" x14ac:dyDescent="0.25">
      <c r="D125" s="45">
        <v>3.1597222222222242E-2</v>
      </c>
      <c r="E125" s="46">
        <v>3.2638888888888891E-3</v>
      </c>
      <c r="F125" s="46">
        <f t="shared" si="91"/>
        <v>4.5694444444444446E-3</v>
      </c>
      <c r="G125" s="46">
        <f t="shared" si="92"/>
        <v>4.2430555555555563E-3</v>
      </c>
      <c r="H125" s="46">
        <f t="shared" si="93"/>
        <v>3.9166666666666664E-3</v>
      </c>
      <c r="I125" s="46">
        <f t="shared" si="94"/>
        <v>3.7534722222222223E-3</v>
      </c>
      <c r="J125" s="47">
        <f t="shared" si="95"/>
        <v>3.5902777777777782E-3</v>
      </c>
      <c r="K125" s="47">
        <f t="shared" si="96"/>
        <v>3.4270833333333336E-3</v>
      </c>
      <c r="L125" s="48" t="s">
        <v>43</v>
      </c>
    </row>
    <row r="126" spans="4:12" x14ac:dyDescent="0.25">
      <c r="D126" s="11">
        <v>3.2118055555555573E-2</v>
      </c>
      <c r="E126" s="11">
        <v>3.3101851851851851E-3</v>
      </c>
      <c r="F126" s="11">
        <f t="shared" si="91"/>
        <v>4.634259259259259E-3</v>
      </c>
      <c r="G126" s="11">
        <f t="shared" si="92"/>
        <v>4.3032407407407412E-3</v>
      </c>
      <c r="H126" s="11">
        <f t="shared" si="93"/>
        <v>3.9722222222222216E-3</v>
      </c>
      <c r="I126" s="11">
        <f t="shared" si="94"/>
        <v>3.8067129629629627E-3</v>
      </c>
      <c r="J126" s="49">
        <f t="shared" si="95"/>
        <v>3.6412037037037038E-3</v>
      </c>
      <c r="K126" s="49">
        <f t="shared" si="96"/>
        <v>3.4756944444444444E-3</v>
      </c>
      <c r="L126" s="50" t="s">
        <v>43</v>
      </c>
    </row>
    <row r="127" spans="4:12" x14ac:dyDescent="0.25">
      <c r="D127" s="45">
        <v>3.2638888888888905E-2</v>
      </c>
      <c r="E127" s="46">
        <v>3.3564814814814811E-3</v>
      </c>
      <c r="F127" s="46">
        <f t="shared" si="91"/>
        <v>4.6990740740740734E-3</v>
      </c>
      <c r="G127" s="46">
        <f t="shared" si="92"/>
        <v>4.363425925925926E-3</v>
      </c>
      <c r="H127" s="46">
        <f t="shared" si="93"/>
        <v>4.0277777777777768E-3</v>
      </c>
      <c r="I127" s="46">
        <f t="shared" si="94"/>
        <v>3.8599537037037031E-3</v>
      </c>
      <c r="J127" s="47">
        <f t="shared" si="95"/>
        <v>3.6921296296296294E-3</v>
      </c>
      <c r="K127" s="47">
        <f t="shared" si="96"/>
        <v>3.5243055555555553E-3</v>
      </c>
      <c r="L127" s="48" t="s">
        <v>43</v>
      </c>
    </row>
    <row r="128" spans="4:12" x14ac:dyDescent="0.25">
      <c r="D128" s="11">
        <v>3.3159722222222236E-2</v>
      </c>
      <c r="E128" s="11">
        <v>3.4027777777777784E-3</v>
      </c>
      <c r="F128" s="11">
        <f t="shared" si="91"/>
        <v>4.7638888888888896E-3</v>
      </c>
      <c r="G128" s="11">
        <f t="shared" si="92"/>
        <v>4.4236111111111125E-3</v>
      </c>
      <c r="H128" s="11">
        <f t="shared" si="93"/>
        <v>4.0833333333333338E-3</v>
      </c>
      <c r="I128" s="11">
        <f t="shared" si="94"/>
        <v>3.9131944444444448E-3</v>
      </c>
      <c r="J128" s="49">
        <f t="shared" si="95"/>
        <v>3.7430555555555568E-3</v>
      </c>
      <c r="K128" s="49">
        <f t="shared" si="96"/>
        <v>3.5729166666666674E-3</v>
      </c>
      <c r="L128" s="50" t="s">
        <v>43</v>
      </c>
    </row>
    <row r="129" spans="4:12" x14ac:dyDescent="0.25">
      <c r="D129" s="45">
        <v>3.3680555555555568E-2</v>
      </c>
      <c r="E129" s="46">
        <v>3.4490740740740745E-3</v>
      </c>
      <c r="F129" s="46">
        <f t="shared" si="91"/>
        <v>4.828703703703704E-3</v>
      </c>
      <c r="G129" s="46">
        <f t="shared" si="92"/>
        <v>4.4837962962962974E-3</v>
      </c>
      <c r="H129" s="46">
        <f t="shared" si="93"/>
        <v>4.138888888888889E-3</v>
      </c>
      <c r="I129" s="46">
        <f t="shared" si="94"/>
        <v>3.9664351851851857E-3</v>
      </c>
      <c r="J129" s="47">
        <f t="shared" si="95"/>
        <v>3.7939814814814824E-3</v>
      </c>
      <c r="K129" s="47">
        <f t="shared" si="96"/>
        <v>3.6215277777777782E-3</v>
      </c>
      <c r="L129" s="48" t="s">
        <v>43</v>
      </c>
    </row>
    <row r="130" spans="4:12" x14ac:dyDescent="0.25">
      <c r="D130" s="11">
        <v>3.4201388888888899E-2</v>
      </c>
      <c r="E130" s="11">
        <v>3.5069444444444445E-3</v>
      </c>
      <c r="F130" s="11">
        <f t="shared" si="91"/>
        <v>4.9097222222222216E-3</v>
      </c>
      <c r="G130" s="11">
        <f t="shared" si="92"/>
        <v>4.5590277777777782E-3</v>
      </c>
      <c r="H130" s="11">
        <f t="shared" si="93"/>
        <v>4.208333333333333E-3</v>
      </c>
      <c r="I130" s="11">
        <f t="shared" si="94"/>
        <v>4.0329861111111105E-3</v>
      </c>
      <c r="J130" s="49">
        <f t="shared" si="95"/>
        <v>3.8576388888888892E-3</v>
      </c>
      <c r="K130" s="49">
        <f t="shared" si="96"/>
        <v>3.682291666666667E-3</v>
      </c>
      <c r="L130" s="50" t="s">
        <v>43</v>
      </c>
    </row>
    <row r="131" spans="4:12" x14ac:dyDescent="0.25">
      <c r="D131" s="45">
        <v>3.4722222222222231E-2</v>
      </c>
      <c r="E131" s="46">
        <v>3.5532407407407405E-3</v>
      </c>
      <c r="F131" s="46">
        <f t="shared" si="91"/>
        <v>4.974537037037036E-3</v>
      </c>
      <c r="G131" s="46">
        <f t="shared" si="92"/>
        <v>4.619212962962963E-3</v>
      </c>
      <c r="H131" s="46">
        <f t="shared" si="93"/>
        <v>4.2638888888888882E-3</v>
      </c>
      <c r="I131" s="46">
        <f t="shared" si="94"/>
        <v>4.0862268518518513E-3</v>
      </c>
      <c r="J131" s="47">
        <f t="shared" si="95"/>
        <v>3.9085648148148152E-3</v>
      </c>
      <c r="K131" s="47">
        <f t="shared" si="96"/>
        <v>3.7309027777777779E-3</v>
      </c>
      <c r="L131" s="48" t="s">
        <v>43</v>
      </c>
    </row>
    <row r="132" spans="4:12" x14ac:dyDescent="0.25">
      <c r="D132" s="11">
        <v>3.5243055555555562E-2</v>
      </c>
      <c r="E132" s="11">
        <v>3.5995370370370369E-3</v>
      </c>
      <c r="F132" s="11">
        <f t="shared" si="91"/>
        <v>5.0393518518518513E-3</v>
      </c>
      <c r="G132" s="11">
        <f t="shared" si="92"/>
        <v>4.6793981481481478E-3</v>
      </c>
      <c r="H132" s="11">
        <f t="shared" si="93"/>
        <v>4.3194444444444443E-3</v>
      </c>
      <c r="I132" s="11">
        <f t="shared" si="94"/>
        <v>4.1394675925925922E-3</v>
      </c>
      <c r="J132" s="49">
        <f t="shared" si="95"/>
        <v>3.9594907407407409E-3</v>
      </c>
      <c r="K132" s="49">
        <f t="shared" si="96"/>
        <v>3.7795138888888891E-3</v>
      </c>
      <c r="L132" s="50" t="s">
        <v>43</v>
      </c>
    </row>
    <row r="133" spans="4:12" x14ac:dyDescent="0.25">
      <c r="D133" s="45">
        <v>3.5763888888888894E-2</v>
      </c>
      <c r="E133" s="46">
        <v>3.645833333333333E-3</v>
      </c>
      <c r="F133" s="46">
        <f t="shared" si="91"/>
        <v>5.1041666666666657E-3</v>
      </c>
      <c r="G133" s="46">
        <f t="shared" si="92"/>
        <v>4.7395833333333326E-3</v>
      </c>
      <c r="H133" s="46">
        <f t="shared" si="93"/>
        <v>4.3749999999999995E-3</v>
      </c>
      <c r="I133" s="46">
        <f t="shared" si="94"/>
        <v>4.192708333333333E-3</v>
      </c>
      <c r="J133" s="47">
        <f t="shared" si="95"/>
        <v>4.0104166666666665E-3</v>
      </c>
      <c r="K133" s="47">
        <f t="shared" si="96"/>
        <v>3.8281249999999999E-3</v>
      </c>
      <c r="L133" s="48" t="s">
        <v>43</v>
      </c>
    </row>
    <row r="134" spans="4:12" x14ac:dyDescent="0.25">
      <c r="D134" s="11">
        <v>3.6284722222222225E-2</v>
      </c>
      <c r="E134" s="11">
        <v>3.6921296296296298E-3</v>
      </c>
      <c r="F134" s="11">
        <f t="shared" si="91"/>
        <v>5.1689814814814819E-3</v>
      </c>
      <c r="G134" s="11">
        <f t="shared" si="92"/>
        <v>4.7997685185185192E-3</v>
      </c>
      <c r="H134" s="11">
        <f t="shared" si="93"/>
        <v>4.4305555555555556E-3</v>
      </c>
      <c r="I134" s="11">
        <f t="shared" si="94"/>
        <v>4.2459490740740739E-3</v>
      </c>
      <c r="J134" s="49">
        <f t="shared" si="95"/>
        <v>4.061342592592593E-3</v>
      </c>
      <c r="K134" s="49">
        <f t="shared" si="96"/>
        <v>3.8767361111111116E-3</v>
      </c>
      <c r="L134" s="50" t="s">
        <v>43</v>
      </c>
    </row>
    <row r="135" spans="4:12" x14ac:dyDescent="0.25">
      <c r="D135" s="45">
        <v>3.6805555555555557E-2</v>
      </c>
      <c r="E135" s="46">
        <v>3.7384259259259263E-3</v>
      </c>
      <c r="F135" s="46">
        <f t="shared" si="91"/>
        <v>5.2337962962962963E-3</v>
      </c>
      <c r="G135" s="46">
        <f t="shared" si="92"/>
        <v>4.859953703703704E-3</v>
      </c>
      <c r="H135" s="46">
        <f t="shared" si="93"/>
        <v>4.4861111111111117E-3</v>
      </c>
      <c r="I135" s="46">
        <f t="shared" si="94"/>
        <v>4.2991898148148147E-3</v>
      </c>
      <c r="J135" s="47">
        <f t="shared" si="95"/>
        <v>4.1122685185185194E-3</v>
      </c>
      <c r="K135" s="47">
        <f t="shared" si="96"/>
        <v>3.9253472222222224E-3</v>
      </c>
      <c r="L135" s="48" t="s">
        <v>43</v>
      </c>
    </row>
    <row r="136" spans="4:12" x14ac:dyDescent="0.25">
      <c r="D136" s="11">
        <v>3.7326388888888888E-2</v>
      </c>
      <c r="E136" s="11">
        <v>3.7847222222222223E-3</v>
      </c>
      <c r="F136" s="11">
        <f t="shared" si="91"/>
        <v>5.2986111111111107E-3</v>
      </c>
      <c r="G136" s="11">
        <f t="shared" si="92"/>
        <v>4.9201388888888888E-3</v>
      </c>
      <c r="H136" s="11">
        <f t="shared" si="93"/>
        <v>4.5416666666666669E-3</v>
      </c>
      <c r="I136" s="11">
        <f t="shared" si="94"/>
        <v>4.3524305555555556E-3</v>
      </c>
      <c r="J136" s="49">
        <f t="shared" si="95"/>
        <v>4.1631944444444451E-3</v>
      </c>
      <c r="K136" s="49">
        <f t="shared" si="96"/>
        <v>3.9739583333333337E-3</v>
      </c>
      <c r="L136" s="50" t="s">
        <v>43</v>
      </c>
    </row>
    <row r="137" spans="4:12" x14ac:dyDescent="0.25">
      <c r="D137" s="45">
        <v>3.784722222222222E-2</v>
      </c>
      <c r="E137" s="46">
        <v>3.8310185185185183E-3</v>
      </c>
      <c r="F137" s="46">
        <f t="shared" si="91"/>
        <v>5.3634259259259251E-3</v>
      </c>
      <c r="G137" s="46">
        <f t="shared" si="92"/>
        <v>4.9803240740740736E-3</v>
      </c>
      <c r="H137" s="46">
        <f t="shared" si="93"/>
        <v>4.5972222222222222E-3</v>
      </c>
      <c r="I137" s="46">
        <f t="shared" si="94"/>
        <v>4.4056712962962956E-3</v>
      </c>
      <c r="J137" s="47">
        <f t="shared" si="95"/>
        <v>4.2141203703703707E-3</v>
      </c>
      <c r="K137" s="47">
        <f t="shared" si="96"/>
        <v>4.0225694444444441E-3</v>
      </c>
      <c r="L137" s="48" t="s">
        <v>43</v>
      </c>
    </row>
    <row r="138" spans="4:12" x14ac:dyDescent="0.25">
      <c r="D138" s="11">
        <v>3.8368055555555551E-2</v>
      </c>
      <c r="E138" s="11">
        <v>3.8773148148148143E-3</v>
      </c>
      <c r="F138" s="11">
        <f t="shared" si="91"/>
        <v>5.4282407407407396E-3</v>
      </c>
      <c r="G138" s="11">
        <f t="shared" si="92"/>
        <v>5.0405092592592585E-3</v>
      </c>
      <c r="H138" s="11">
        <f t="shared" si="93"/>
        <v>4.6527777777777774E-3</v>
      </c>
      <c r="I138" s="11">
        <f t="shared" si="94"/>
        <v>4.4589120370370364E-3</v>
      </c>
      <c r="J138" s="49">
        <f t="shared" si="95"/>
        <v>4.2650462962962963E-3</v>
      </c>
      <c r="K138" s="49">
        <f t="shared" si="96"/>
        <v>4.0711805555555553E-3</v>
      </c>
      <c r="L138" s="50" t="s">
        <v>43</v>
      </c>
    </row>
    <row r="139" spans="4:12" x14ac:dyDescent="0.25">
      <c r="D139" s="45">
        <v>3.8888888888888883E-2</v>
      </c>
      <c r="E139" s="46">
        <v>3.9236111111111112E-3</v>
      </c>
      <c r="F139" s="46">
        <f t="shared" si="91"/>
        <v>5.4930555555555557E-3</v>
      </c>
      <c r="G139" s="46">
        <f t="shared" si="92"/>
        <v>5.100694444444445E-3</v>
      </c>
      <c r="H139" s="46">
        <f t="shared" si="93"/>
        <v>4.7083333333333335E-3</v>
      </c>
      <c r="I139" s="46">
        <f t="shared" si="94"/>
        <v>4.5121527777777773E-3</v>
      </c>
      <c r="J139" s="47">
        <f t="shared" si="95"/>
        <v>4.3159722222222228E-3</v>
      </c>
      <c r="K139" s="47">
        <f t="shared" si="96"/>
        <v>4.1197916666666666E-3</v>
      </c>
      <c r="L139" s="48" t="s">
        <v>43</v>
      </c>
    </row>
    <row r="140" spans="4:12" x14ac:dyDescent="0.25">
      <c r="D140" s="11">
        <v>3.9409722222222214E-2</v>
      </c>
      <c r="E140" s="11">
        <v>3.9699074074074072E-3</v>
      </c>
      <c r="F140" s="11">
        <f t="shared" si="91"/>
        <v>5.5578703703703701E-3</v>
      </c>
      <c r="G140" s="11">
        <f t="shared" si="92"/>
        <v>5.1608796296296298E-3</v>
      </c>
      <c r="H140" s="11">
        <f t="shared" si="93"/>
        <v>4.7638888888888887E-3</v>
      </c>
      <c r="I140" s="11">
        <f t="shared" si="94"/>
        <v>4.5653935185185181E-3</v>
      </c>
      <c r="J140" s="49">
        <f t="shared" si="95"/>
        <v>4.3668981481481484E-3</v>
      </c>
      <c r="K140" s="49">
        <f t="shared" si="96"/>
        <v>4.1684027777777778E-3</v>
      </c>
      <c r="L140" s="50" t="s">
        <v>43</v>
      </c>
    </row>
    <row r="141" spans="4:12" x14ac:dyDescent="0.25">
      <c r="D141" s="45">
        <v>3.9930555555555546E-2</v>
      </c>
      <c r="E141" s="46">
        <v>4.0162037037037033E-3</v>
      </c>
      <c r="F141" s="46">
        <f t="shared" si="91"/>
        <v>5.6226851851851846E-3</v>
      </c>
      <c r="G141" s="46">
        <f t="shared" si="92"/>
        <v>5.2210648148148147E-3</v>
      </c>
      <c r="H141" s="46">
        <f t="shared" si="93"/>
        <v>4.8194444444444439E-3</v>
      </c>
      <c r="I141" s="46">
        <f t="shared" si="94"/>
        <v>4.6186342592592581E-3</v>
      </c>
      <c r="J141" s="47">
        <f t="shared" si="95"/>
        <v>4.417824074074074E-3</v>
      </c>
      <c r="K141" s="47">
        <f t="shared" si="96"/>
        <v>4.2170138888888882E-3</v>
      </c>
      <c r="L141" s="48" t="s">
        <v>43</v>
      </c>
    </row>
    <row r="142" spans="4:12" x14ac:dyDescent="0.25">
      <c r="D142" s="11">
        <v>4.0451388888888877E-2</v>
      </c>
      <c r="E142" s="11">
        <v>4.0624999999999993E-3</v>
      </c>
      <c r="F142" s="11">
        <f t="shared" si="91"/>
        <v>5.687499999999999E-3</v>
      </c>
      <c r="G142" s="11">
        <f t="shared" si="92"/>
        <v>5.2812499999999995E-3</v>
      </c>
      <c r="H142" s="11">
        <f t="shared" si="93"/>
        <v>4.8749999999999991E-3</v>
      </c>
      <c r="I142" s="11">
        <f t="shared" si="94"/>
        <v>4.6718749999999989E-3</v>
      </c>
      <c r="J142" s="49">
        <f t="shared" si="95"/>
        <v>4.4687499999999996E-3</v>
      </c>
      <c r="K142" s="49">
        <f t="shared" si="96"/>
        <v>4.2656249999999995E-3</v>
      </c>
      <c r="L142" s="50" t="s">
        <v>43</v>
      </c>
    </row>
    <row r="143" spans="4:12" x14ac:dyDescent="0.25">
      <c r="D143" s="45">
        <v>4.0972222222222208E-2</v>
      </c>
      <c r="E143" s="46">
        <v>4.108796296296297E-3</v>
      </c>
      <c r="F143" s="46">
        <f t="shared" si="91"/>
        <v>5.7523148148148151E-3</v>
      </c>
      <c r="G143" s="46">
        <f t="shared" si="92"/>
        <v>5.341435185185186E-3</v>
      </c>
      <c r="H143" s="46">
        <f t="shared" si="93"/>
        <v>4.9305555555555561E-3</v>
      </c>
      <c r="I143" s="46">
        <f t="shared" si="94"/>
        <v>4.7251157407407415E-3</v>
      </c>
      <c r="J143" s="47">
        <f t="shared" si="95"/>
        <v>4.519675925925927E-3</v>
      </c>
      <c r="K143" s="47">
        <f t="shared" si="96"/>
        <v>4.3142361111111124E-3</v>
      </c>
      <c r="L143" s="48" t="s">
        <v>43</v>
      </c>
    </row>
    <row r="144" spans="4:12" x14ac:dyDescent="0.25">
      <c r="D144" s="11">
        <v>4.149305555555554E-2</v>
      </c>
      <c r="E144" s="11">
        <v>4.155092592592593E-3</v>
      </c>
      <c r="F144" s="11">
        <f t="shared" si="91"/>
        <v>5.8171296296296296E-3</v>
      </c>
      <c r="G144" s="11">
        <f t="shared" si="92"/>
        <v>5.4016203703703709E-3</v>
      </c>
      <c r="H144" s="11">
        <f t="shared" si="93"/>
        <v>4.9861111111111113E-3</v>
      </c>
      <c r="I144" s="11">
        <f t="shared" si="94"/>
        <v>4.7783564814814815E-3</v>
      </c>
      <c r="J144" s="49">
        <f t="shared" si="95"/>
        <v>4.5706018518518526E-3</v>
      </c>
      <c r="K144" s="49">
        <f t="shared" si="96"/>
        <v>4.3628472222222228E-3</v>
      </c>
      <c r="L144" s="50" t="s">
        <v>43</v>
      </c>
    </row>
    <row r="145" spans="4:12" x14ac:dyDescent="0.25">
      <c r="D145" s="45">
        <v>4.2013888888888871E-2</v>
      </c>
      <c r="E145" s="46">
        <v>4.2013888888888891E-3</v>
      </c>
      <c r="F145" s="46">
        <f t="shared" si="91"/>
        <v>5.881944444444444E-3</v>
      </c>
      <c r="G145" s="46">
        <f t="shared" si="92"/>
        <v>5.4618055555555557E-3</v>
      </c>
      <c r="H145" s="46">
        <f t="shared" si="93"/>
        <v>5.0416666666666665E-3</v>
      </c>
      <c r="I145" s="46">
        <f t="shared" si="94"/>
        <v>4.8315972222222224E-3</v>
      </c>
      <c r="J145" s="47">
        <f t="shared" si="95"/>
        <v>4.6215277777777782E-3</v>
      </c>
      <c r="K145" s="47">
        <f t="shared" si="96"/>
        <v>4.4114583333333341E-3</v>
      </c>
      <c r="L145" s="48" t="s">
        <v>43</v>
      </c>
    </row>
    <row r="146" spans="4:12" x14ac:dyDescent="0.25">
      <c r="D146" s="11">
        <v>4.2534722222222203E-2</v>
      </c>
      <c r="E146" s="11">
        <v>4.2476851851851851E-3</v>
      </c>
      <c r="F146" s="11">
        <f t="shared" si="91"/>
        <v>5.9467592592592584E-3</v>
      </c>
      <c r="G146" s="11">
        <f t="shared" si="92"/>
        <v>5.5219907407407405E-3</v>
      </c>
      <c r="H146" s="11">
        <f t="shared" si="93"/>
        <v>5.0972222222222217E-3</v>
      </c>
      <c r="I146" s="11">
        <f t="shared" si="94"/>
        <v>4.8848379629629624E-3</v>
      </c>
      <c r="J146" s="49">
        <f t="shared" si="95"/>
        <v>4.6724537037037038E-3</v>
      </c>
      <c r="K146" s="49">
        <f t="shared" si="96"/>
        <v>4.4600694444444445E-3</v>
      </c>
      <c r="L146" s="50" t="s">
        <v>43</v>
      </c>
    </row>
    <row r="147" spans="4:12" x14ac:dyDescent="0.25">
      <c r="D147" s="45">
        <v>4.3055555555555534E-2</v>
      </c>
      <c r="E147" s="46">
        <v>4.2939814814814811E-3</v>
      </c>
      <c r="F147" s="46">
        <f t="shared" si="91"/>
        <v>6.0115740740740728E-3</v>
      </c>
      <c r="G147" s="46">
        <f t="shared" si="92"/>
        <v>5.5821759259259253E-3</v>
      </c>
      <c r="H147" s="46">
        <f t="shared" si="93"/>
        <v>5.152777777777777E-3</v>
      </c>
      <c r="I147" s="46">
        <f t="shared" si="94"/>
        <v>4.9380787037037032E-3</v>
      </c>
      <c r="J147" s="47">
        <f t="shared" si="95"/>
        <v>4.7233796296296295E-3</v>
      </c>
      <c r="K147" s="47">
        <f t="shared" si="96"/>
        <v>4.5086805555555557E-3</v>
      </c>
      <c r="L147" s="48" t="s">
        <v>43</v>
      </c>
    </row>
  </sheetData>
  <sheetProtection algorithmName="SHA-512" hashValue="lg/JHdSdx+95s4McPSWVaF04yuWNWese+rWRWLGIt1wdVgyRLslONUDd6EUu2H4lIYxJaTBRxRc2rFQf0krbrA==" saltValue="rMI1msSF3hJxl2812GhMng==" spinCount="100000" sheet="1"/>
  <mergeCells count="30">
    <mergeCell ref="A81:B81"/>
    <mergeCell ref="A82:A89"/>
    <mergeCell ref="C91:W91"/>
    <mergeCell ref="F109:L109"/>
    <mergeCell ref="I110:J110"/>
    <mergeCell ref="K110:L110"/>
    <mergeCell ref="A80:B80"/>
    <mergeCell ref="A37:A44"/>
    <mergeCell ref="A46:B46"/>
    <mergeCell ref="A47:B47"/>
    <mergeCell ref="A48:A55"/>
    <mergeCell ref="A57:W57"/>
    <mergeCell ref="A58:C58"/>
    <mergeCell ref="A59:B59"/>
    <mergeCell ref="A60:A67"/>
    <mergeCell ref="A69:C69"/>
    <mergeCell ref="A70:B70"/>
    <mergeCell ref="A71:A78"/>
    <mergeCell ref="A36:B36"/>
    <mergeCell ref="A1:W1"/>
    <mergeCell ref="A2:C2"/>
    <mergeCell ref="A3:B3"/>
    <mergeCell ref="A4:A11"/>
    <mergeCell ref="A13:C13"/>
    <mergeCell ref="A14:B14"/>
    <mergeCell ref="A15:A22"/>
    <mergeCell ref="A24:B24"/>
    <mergeCell ref="A25:B25"/>
    <mergeCell ref="A26:A33"/>
    <mergeCell ref="A35:B35"/>
  </mergeCells>
  <pageMargins left="0.25" right="0.25" top="0.75" bottom="0.75" header="0.3" footer="0.3"/>
  <pageSetup paperSize="9" scale="33"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P o w e r P i v o t V e r s i o n " > < C u s t o m C o n t e n t > < ! [ C D A T A [ 2 0 1 5 . 1 3 0 . 8 0 0 . 1 0 6 8 ] ] > < / 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I s S a n d b o x E m b e d d e d " > < C u s t o m C o n t e n t > < ! [ C D A T A [ y e s ] ] > < / 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 2 0 2 0 - 0 1 - 2 5 T 1 7 : 3 3 : 0 4 . 5 3 8 7 0 1 8 + 0 1 : 0 0 < / L a s t P r o c e s s e d T i m e > < / D a t a M o d e l i n g S a n d b o x . S e r i a l i z e d S a n d b o x E r r o r C a c h e > ] ] > < / C u s t o m C o n t e n t > < / G e m i n i > 
</file>

<file path=customXml/item15.xml>��< ? x m l   v e r s i o n = " 1 . 0 "   e n c o d i n g = " U T F - 1 6 " ? > < G e m i n i   x m l n s = " h t t p : / / g e m i n i / p i v o t c u s t o m i z a t i o n / T a b l e X M L _ T a b e l " > < C u s t o m C o n t e n t > < ! [ C D A T A [ < T a b l e W i d g e t G r i d S e r i a l i z a t i o n   x m l n s : x s d = " h t t p : / / w w w . w 3 . o r g / 2 0 0 1 / X M L S c h e m a "   x m l n s : x s i = " h t t p : / / w w w . w 3 . o r g / 2 0 0 1 / X M L S c h e m a - i n s t a n c e " > < C o l u m n S u g g e s t e d T y p e > < i t e m > < k e y > < s t r i n g > K o l o m 1 < / s t r i n g > < / k e y > < v a l u e > < s t r i n g > W C h a r < / s t r i n g > < / v a l u e > < / i t e m > < i t e m > < k e y > < s t r i n g > K o l o m 2 < / s t r i n g > < / k e y > < v a l u e > < s t r i n g > W C h a r < / s t r i n g > < / v a l u e > < / i t e m > < i t e m > < k e y > < s t r i n g > K o l o m 3 < / s t r i n g > < / k e y > < v a l u e > < s t r i n g > W C h a r < / s t r i n g > < / v a l u e > < / i t e m > < i t e m > < k e y > < s t r i n g > K o l o m 4 < / s t r i n g > < / k e y > < v a l u e > < s t r i n g > W C h a r < / s t r i n g > < / v a l u e > < / i t e m > < i t e m > < k e y > < s t r i n g > K o l o m 5 < / s t r i n g > < / k e y > < v a l u e > < s t r i n g > W C h a r < / s t r i n g > < / v a l u e > < / i t e m > < i t e m > < k e y > < s t r i n g > K o l o m 6 < / s t r i n g > < / k e y > < v a l u e > < s t r i n g > W C h a r < / s t r i n g > < / v a l u e > < / i t e m > < i t e m > < k e y > < s t r i n g > K o l o m 7 < / s t r i n g > < / k e y > < v a l u e > < s t r i n g > W C h a r < / s t r i n g > < / v a l u e > < / i t e m > < i t e m > < k e y > < s t r i n g > K o l o m 8 < / s t r i n g > < / k e y > < v a l u e > < s t r i n g > W C h a r < / s t r i n g > < / v a l u e > < / i t e m > < i t e m > < k e y > < s t r i n g > K o l o m 9 < / s t r i n g > < / k e y > < v a l u e > < s t r i n g > W C h a r < / s t r i n g > < / v a l u e > < / i t e m > < i t e m > < k e y > < s t r i n g > K o l o m 1 0 < / s t r i n g > < / k e y > < v a l u e > < s t r i n g > W C h a r < / s t r i n g > < / v a l u e > < / i t e m > < i t e m > < k e y > < s t r i n g > K o l o m 1 1 < / s t r i n g > < / k e y > < v a l u e > < s t r i n g > W C h a r < / s t r i n g > < / v a l u e > < / i t e m > < i t e m > < k e y > < s t r i n g > K o l o m 1 2 < / s t r i n g > < / k e y > < v a l u e > < s t r i n g > W C h a r < / s t r i n g > < / v a l u e > < / i t e m > < i t e m > < k e y > < s t r i n g > K o l o m 1 3 < / s t r i n g > < / k e y > < v a l u e > < s t r i n g > W C h a r < / s t r i n g > < / v a l u e > < / i t e m > < i t e m > < k e y > < s t r i n g > K o l o m 1 4 < / s t r i n g > < / k e y > < v a l u e > < s t r i n g > W C h a r < / s t r i n g > < / v a l u e > < / i t e m > < i t e m > < k e y > < s t r i n g > K o l o m 1 5 < / s t r i n g > < / k e y > < v a l u e > < s t r i n g > W C h a r < / s t r i n g > < / v a l u e > < / i t e m > < i t e m > < k e y > < s t r i n g > K o l o m 1 6 < / s t r i n g > < / k e y > < v a l u e > < s t r i n g > W C h a r < / s t r i n g > < / v a l u e > < / i t e m > < i t e m > < k e y > < s t r i n g > K o l o m 1 7 < / s t r i n g > < / k e y > < v a l u e > < s t r i n g > W C h a r < / s t r i n g > < / v a l u e > < / i t e m > < i t e m > < k e y > < s t r i n g > K o l o m 1 8 < / s t r i n g > < / k e y > < v a l u e > < s t r i n g > W C h a r < / s t r i n g > < / v a l u e > < / i t e m > < i t e m > < k e y > < s t r i n g > K o l o m 1 9 < / s t r i n g > < / k e y > < v a l u e > < s t r i n g > W C h a r < / s t r i n g > < / v a l u e > < / i t e m > < i t e m > < k e y > < s t r i n g > K o l o m 2 0 < / s t r i n g > < / k e y > < v a l u e > < s t r i n g > W C h a r < / s t r i n g > < / v a l u e > < / i t e m > < i t e m > < k e y > < s t r i n g > K o l o m 2 1 < / s t r i n g > < / k e y > < v a l u e > < s t r i n g > W C h a r < / s t r i n g > < / v a l u e > < / i t e m > < i t e m > < k e y > < s t r i n g > K o l o m 2 2 < / s t r i n g > < / k e y > < v a l u e > < s t r i n g > W C h a r < / s t r i n g > < / v a l u e > < / i t e m > < / C o l u m n S u g g e s t e d T y p e > < C o l u m n F o r m a t   / > < C o l u m n A c c u r a c y   / > < C o l u m n C u r r e n c y S y m b o l   / > < C o l u m n P o s i t i v e P a t t e r n   / > < C o l u m n N e g a t i v e P a t t e r n   / > < C o l u m n W i d t h s > < i t e m > < k e y > < s t r i n g > K o l o m 1 < / s t r i n g > < / k e y > < v a l u e > < i n t > 8 3 < / i n t > < / v a l u e > < / i t e m > < i t e m > < k e y > < s t r i n g > K o l o m 2 < / s t r i n g > < / k e y > < v a l u e > < i n t > 8 3 < / i n t > < / v a l u e > < / i t e m > < i t e m > < k e y > < s t r i n g > K o l o m 3 < / s t r i n g > < / k e y > < v a l u e > < i n t > 8 3 < / i n t > < / v a l u e > < / i t e m > < i t e m > < k e y > < s t r i n g > K o l o m 4 < / s t r i n g > < / k e y > < v a l u e > < i n t > 8 3 < / i n t > < / v a l u e > < / i t e m > < i t e m > < k e y > < s t r i n g > K o l o m 5 < / s t r i n g > < / k e y > < v a l u e > < i n t > 8 3 < / i n t > < / v a l u e > < / i t e m > < i t e m > < k e y > < s t r i n g > K o l o m 6 < / s t r i n g > < / k e y > < v a l u e > < i n t > 8 3 < / i n t > < / v a l u e > < / i t e m > < i t e m > < k e y > < s t r i n g > K o l o m 7 < / s t r i n g > < / k e y > < v a l u e > < i n t > 8 3 < / i n t > < / v a l u e > < / i t e m > < i t e m > < k e y > < s t r i n g > K o l o m 8 < / s t r i n g > < / k e y > < v a l u e > < i n t > 8 3 < / i n t > < / v a l u e > < / i t e m > < i t e m > < k e y > < s t r i n g > K o l o m 9 < / s t r i n g > < / k e y > < v a l u e > < i n t > 8 3 < / i n t > < / v a l u e > < / i t e m > < i t e m > < k e y > < s t r i n g > K o l o m 1 0 < / s t r i n g > < / k e y > < v a l u e > < i n t > 9 0 < / i n t > < / v a l u e > < / i t e m > < i t e m > < k e y > < s t r i n g > K o l o m 1 1 < / s t r i n g > < / k e y > < v a l u e > < i n t > 9 0 < / i n t > < / v a l u e > < / i t e m > < i t e m > < k e y > < s t r i n g > K o l o m 1 2 < / s t r i n g > < / k e y > < v a l u e > < i n t > 9 0 < / i n t > < / v a l u e > < / i t e m > < i t e m > < k e y > < s t r i n g > K o l o m 1 3 < / s t r i n g > < / k e y > < v a l u e > < i n t > 9 0 < / i n t > < / v a l u e > < / i t e m > < i t e m > < k e y > < s t r i n g > K o l o m 1 4 < / s t r i n g > < / k e y > < v a l u e > < i n t > 9 0 < / i n t > < / v a l u e > < / i t e m > < i t e m > < k e y > < s t r i n g > K o l o m 1 5 < / s t r i n g > < / k e y > < v a l u e > < i n t > 9 0 < / i n t > < / v a l u e > < / i t e m > < i t e m > < k e y > < s t r i n g > K o l o m 1 6 < / s t r i n g > < / k e y > < v a l u e > < i n t > 9 0 < / i n t > < / v a l u e > < / i t e m > < i t e m > < k e y > < s t r i n g > K o l o m 1 7 < / s t r i n g > < / k e y > < v a l u e > < i n t > 9 0 < / i n t > < / v a l u e > < / i t e m > < i t e m > < k e y > < s t r i n g > K o l o m 1 8 < / s t r i n g > < / k e y > < v a l u e > < i n t > 9 0 < / i n t > < / v a l u e > < / i t e m > < i t e m > < k e y > < s t r i n g > K o l o m 1 9 < / s t r i n g > < / k e y > < v a l u e > < i n t > 9 0 < / i n t > < / v a l u e > < / i t e m > < i t e m > < k e y > < s t r i n g > K o l o m 2 0 < / s t r i n g > < / k e y > < v a l u e > < i n t > 9 0 < / i n t > < / v a l u e > < / i t e m > < i t e m > < k e y > < s t r i n g > K o l o m 2 1 < / s t r i n g > < / k e y > < v a l u e > < i n t > 9 0 < / i n t > < / v a l u e > < / i t e m > < i t e m > < k e y > < s t r i n g > K o l o m 2 2 < / s t r i n g > < / k e y > < v a l u e > < i n t > 9 0 < / i n t > < / v a l u e > < / i t e m > < / C o l u m n W i d t h s > < C o l u m n D i s p l a y I n d e x > < i t e m > < k e y > < s t r i n g > K o l o m 1 < / s t r i n g > < / k e y > < v a l u e > < i n t > 0 < / i n t > < / v a l u e > < / i t e m > < i t e m > < k e y > < s t r i n g > K o l o m 2 < / s t r i n g > < / k e y > < v a l u e > < i n t > 1 < / i n t > < / v a l u e > < / i t e m > < i t e m > < k e y > < s t r i n g > K o l o m 3 < / s t r i n g > < / k e y > < v a l u e > < i n t > 2 < / i n t > < / v a l u e > < / i t e m > < i t e m > < k e y > < s t r i n g > K o l o m 4 < / s t r i n g > < / k e y > < v a l u e > < i n t > 3 < / i n t > < / v a l u e > < / i t e m > < i t e m > < k e y > < s t r i n g > K o l o m 5 < / s t r i n g > < / k e y > < v a l u e > < i n t > 4 < / i n t > < / v a l u e > < / i t e m > < i t e m > < k e y > < s t r i n g > K o l o m 6 < / s t r i n g > < / k e y > < v a l u e > < i n t > 5 < / i n t > < / v a l u e > < / i t e m > < i t e m > < k e y > < s t r i n g > K o l o m 7 < / s t r i n g > < / k e y > < v a l u e > < i n t > 6 < / i n t > < / v a l u e > < / i t e m > < i t e m > < k e y > < s t r i n g > K o l o m 8 < / s t r i n g > < / k e y > < v a l u e > < i n t > 7 < / i n t > < / v a l u e > < / i t e m > < i t e m > < k e y > < s t r i n g > K o l o m 9 < / s t r i n g > < / k e y > < v a l u e > < i n t > 8 < / i n t > < / v a l u e > < / i t e m > < i t e m > < k e y > < s t r i n g > K o l o m 1 0 < / s t r i n g > < / k e y > < v a l u e > < i n t > 9 < / i n t > < / v a l u e > < / i t e m > < i t e m > < k e y > < s t r i n g > K o l o m 1 1 < / s t r i n g > < / k e y > < v a l u e > < i n t > 1 0 < / i n t > < / v a l u e > < / i t e m > < i t e m > < k e y > < s t r i n g > K o l o m 1 2 < / s t r i n g > < / k e y > < v a l u e > < i n t > 1 1 < / i n t > < / v a l u e > < / i t e m > < i t e m > < k e y > < s t r i n g > K o l o m 1 3 < / s t r i n g > < / k e y > < v a l u e > < i n t > 1 2 < / i n t > < / v a l u e > < / i t e m > < i t e m > < k e y > < s t r i n g > K o l o m 1 4 < / s t r i n g > < / k e y > < v a l u e > < i n t > 1 3 < / i n t > < / v a l u e > < / i t e m > < i t e m > < k e y > < s t r i n g > K o l o m 1 5 < / s t r i n g > < / k e y > < v a l u e > < i n t > 1 4 < / i n t > < / v a l u e > < / i t e m > < i t e m > < k e y > < s t r i n g > K o l o m 1 6 < / s t r i n g > < / k e y > < v a l u e > < i n t > 1 5 < / i n t > < / v a l u e > < / i t e m > < i t e m > < k e y > < s t r i n g > K o l o m 1 7 < / s t r i n g > < / k e y > < v a l u e > < i n t > 1 6 < / i n t > < / v a l u e > < / i t e m > < i t e m > < k e y > < s t r i n g > K o l o m 1 8 < / s t r i n g > < / k e y > < v a l u e > < i n t > 1 7 < / i n t > < / v a l u e > < / i t e m > < i t e m > < k e y > < s t r i n g > K o l o m 1 9 < / s t r i n g > < / k e y > < v a l u e > < i n t > 1 8 < / i n t > < / v a l u e > < / i t e m > < i t e m > < k e y > < s t r i n g > K o l o m 2 0 < / s t r i n g > < / k e y > < v a l u e > < i n t > 1 9 < / i n t > < / v a l u e > < / i t e m > < i t e m > < k e y > < s t r i n g > K o l o m 2 1 < / s t r i n g > < / k e y > < v a l u e > < i n t > 2 0 < / i n t > < / v a l u e > < / i t e m > < i t e m > < k e y > < s t r i n g > K o l o m 2 2 < / s t r i n g > < / k e y > < v a l u e > < i n t > 2 1 < / 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M a n u a l C a l c M o d e " > < C u s t o m C o n t e n t > < ! [ C D A T A [ F a l s e ] ] > < / 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 C o l u m n s \ K o l o m 1 < / K e y > < / a : K e y > < a : V a l u e   i : t y p e = " T a b l e W i d g e t B a s e V i e w S t a t e " / > < / a : K e y V a l u e O f D i a g r a m O b j e c t K e y a n y T y p e z b w N T n L X > < a : K e y V a l u e O f D i a g r a m O b j e c t K e y a n y T y p e z b w N T n L X > < a : K e y > < K e y > C o l u m n s \ K o l o m 2 < / K e y > < / a : K e y > < a : V a l u e   i : t y p e = " T a b l e W i d g e t B a s e V i e w S t a t e " / > < / a : K e y V a l u e O f D i a g r a m O b j e c t K e y a n y T y p e z b w N T n L X > < a : K e y V a l u e O f D i a g r a m O b j e c t K e y a n y T y p e z b w N T n L X > < a : K e y > < K e y > C o l u m n s \ K o l o m 3 < / K e y > < / a : K e y > < a : V a l u e   i : t y p e = " T a b l e W i d g e t B a s e V i e w S t a t e " / > < / a : K e y V a l u e O f D i a g r a m O b j e c t K e y a n y T y p e z b w N T n L X > < a : K e y V a l u e O f D i a g r a m O b j e c t K e y a n y T y p e z b w N T n L X > < a : K e y > < K e y > C o l u m n s \ K o l o m 4 < / K e y > < / a : K e y > < a : V a l u e   i : t y p e = " T a b l e W i d g e t B a s e V i e w S t a t e " / > < / a : K e y V a l u e O f D i a g r a m O b j e c t K e y a n y T y p e z b w N T n L X > < a : K e y V a l u e O f D i a g r a m O b j e c t K e y a n y T y p e z b w N T n L X > < a : K e y > < K e y > C o l u m n s \ K o l o m 5 < / K e y > < / a : K e y > < a : V a l u e   i : t y p e = " T a b l e W i d g e t B a s e V i e w S t a t e " / > < / a : K e y V a l u e O f D i a g r a m O b j e c t K e y a n y T y p e z b w N T n L X > < a : K e y V a l u e O f D i a g r a m O b j e c t K e y a n y T y p e z b w N T n L X > < a : K e y > < K e y > C o l u m n s \ K o l o m 6 < / K e y > < / a : K e y > < a : V a l u e   i : t y p e = " T a b l e W i d g e t B a s e V i e w S t a t e " / > < / a : K e y V a l u e O f D i a g r a m O b j e c t K e y a n y T y p e z b w N T n L X > < a : K e y V a l u e O f D i a g r a m O b j e c t K e y a n y T y p e z b w N T n L X > < a : K e y > < K e y > C o l u m n s \ K o l o m 7 < / K e y > < / a : K e y > < a : V a l u e   i : t y p e = " T a b l e W i d g e t B a s e V i e w S t a t e " / > < / a : K e y V a l u e O f D i a g r a m O b j e c t K e y a n y T y p e z b w N T n L X > < a : K e y V a l u e O f D i a g r a m O b j e c t K e y a n y T y p e z b w N T n L X > < a : K e y > < K e y > C o l u m n s \ K o l o m 8 < / K e y > < / a : K e y > < a : V a l u e   i : t y p e = " T a b l e W i d g e t B a s e V i e w S t a t e " / > < / a : K e y V a l u e O f D i a g r a m O b j e c t K e y a n y T y p e z b w N T n L X > < a : K e y V a l u e O f D i a g r a m O b j e c t K e y a n y T y p e z b w N T n L X > < a : K e y > < K e y > C o l u m n s \ K o l o m 9 < / K e y > < / a : K e y > < a : V a l u e   i : t y p e = " T a b l e W i d g e t B a s e V i e w S t a t e " / > < / a : K e y V a l u e O f D i a g r a m O b j e c t K e y a n y T y p e z b w N T n L X > < a : K e y V a l u e O f D i a g r a m O b j e c t K e y a n y T y p e z b w N T n L X > < a : K e y > < K e y > C o l u m n s \ K o l o m 1 0 < / K e y > < / a : K e y > < a : V a l u e   i : t y p e = " T a b l e W i d g e t B a s e V i e w S t a t e " / > < / a : K e y V a l u e O f D i a g r a m O b j e c t K e y a n y T y p e z b w N T n L X > < a : K e y V a l u e O f D i a g r a m O b j e c t K e y a n y T y p e z b w N T n L X > < a : K e y > < K e y > C o l u m n s \ K o l o m 1 1 < / K e y > < / a : K e y > < a : V a l u e   i : t y p e = " T a b l e W i d g e t B a s e V i e w S t a t e " / > < / a : K e y V a l u e O f D i a g r a m O b j e c t K e y a n y T y p e z b w N T n L X > < a : K e y V a l u e O f D i a g r a m O b j e c t K e y a n y T y p e z b w N T n L X > < a : K e y > < K e y > C o l u m n s \ K o l o m 1 2 < / K e y > < / a : K e y > < a : V a l u e   i : t y p e = " T a b l e W i d g e t B a s e V i e w S t a t e " / > < / a : K e y V a l u e O f D i a g r a m O b j e c t K e y a n y T y p e z b w N T n L X > < a : K e y V a l u e O f D i a g r a m O b j e c t K e y a n y T y p e z b w N T n L X > < a : K e y > < K e y > C o l u m n s \ K o l o m 1 3 < / K e y > < / a : K e y > < a : V a l u e   i : t y p e = " T a b l e W i d g e t B a s e V i e w S t a t e " / > < / a : K e y V a l u e O f D i a g r a m O b j e c t K e y a n y T y p e z b w N T n L X > < a : K e y V a l u e O f D i a g r a m O b j e c t K e y a n y T y p e z b w N T n L X > < a : K e y > < K e y > C o l u m n s \ K o l o m 1 4 < / K e y > < / a : K e y > < a : V a l u e   i : t y p e = " T a b l e W i d g e t B a s e V i e w S t a t e " / > < / a : K e y V a l u e O f D i a g r a m O b j e c t K e y a n y T y p e z b w N T n L X > < a : K e y V a l u e O f D i a g r a m O b j e c t K e y a n y T y p e z b w N T n L X > < a : K e y > < K e y > C o l u m n s \ K o l o m 1 5 < / K e y > < / a : K e y > < a : V a l u e   i : t y p e = " T a b l e W i d g e t B a s e V i e w S t a t e " / > < / a : K e y V a l u e O f D i a g r a m O b j e c t K e y a n y T y p e z b w N T n L X > < a : K e y V a l u e O f D i a g r a m O b j e c t K e y a n y T y p e z b w N T n L X > < a : K e y > < K e y > C o l u m n s \ K o l o m 1 6 < / K e y > < / a : K e y > < a : V a l u e   i : t y p e = " T a b l e W i d g e t B a s e V i e w S t a t e " / > < / a : K e y V a l u e O f D i a g r a m O b j e c t K e y a n y T y p e z b w N T n L X > < a : K e y V a l u e O f D i a g r a m O b j e c t K e y a n y T y p e z b w N T n L X > < a : K e y > < K e y > C o l u m n s \ K o l o m 1 7 < / K e y > < / a : K e y > < a : V a l u e   i : t y p e = " T a b l e W i d g e t B a s e V i e w S t a t e " / > < / a : K e y V a l u e O f D i a g r a m O b j e c t K e y a n y T y p e z b w N T n L X > < a : K e y V a l u e O f D i a g r a m O b j e c t K e y a n y T y p e z b w N T n L X > < a : K e y > < K e y > C o l u m n s \ K o l o m 1 8 < / K e y > < / a : K e y > < a : V a l u e   i : t y p e = " T a b l e W i d g e t B a s e V i e w S t a t e " / > < / a : K e y V a l u e O f D i a g r a m O b j e c t K e y a n y T y p e z b w N T n L X > < a : K e y V a l u e O f D i a g r a m O b j e c t K e y a n y T y p e z b w N T n L X > < a : K e y > < K e y > C o l u m n s \ K o l o m 1 9 < / K e y > < / a : K e y > < a : V a l u e   i : t y p e = " T a b l e W i d g e t B a s e V i e w S t a t e " / > < / a : K e y V a l u e O f D i a g r a m O b j e c t K e y a n y T y p e z b w N T n L X > < a : K e y V a l u e O f D i a g r a m O b j e c t K e y a n y T y p e z b w N T n L X > < a : K e y > < K e y > C o l u m n s \ K o l o m 2 0 < / K e y > < / a : K e y > < a : V a l u e   i : t y p e = " T a b l e W i d g e t B a s e V i e w S t a t e " / > < / a : K e y V a l u e O f D i a g r a m O b j e c t K e y a n y T y p e z b w N T n L X > < a : K e y V a l u e O f D i a g r a m O b j e c t K e y a n y T y p e z b w N T n L X > < a : K e y > < K e y > C o l u m n s \ K o l o m 2 1 < / K e y > < / a : K e y > < a : V a l u e   i : t y p e = " T a b l e W i d g e t B a s e V i e w S t a t e " / > < / a : K e y V a l u e O f D i a g r a m O b j e c t K e y a n y T y p e z b w N T n L X > < a : K e y V a l u e O f D i a g r a m O b j e c t K e y a n y T y p e z b w N T n L X > < a : K e y > < K e y > C o l u m n s \ K o l o m 2 2 < / 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S h o w I m p l i c i t M e a s u r e s " > < C u s t o m C o n t e n t > < ! [ C D A T A [ T r u e ] ] > < / C u s t o m C o n t e n t > < / G e m i n i > 
</file>

<file path=customXml/item4.xml>��< ? x m l   v e r s i o n = " 1 . 0 "   e n c o d i n g = " U T F - 1 6 " ? > < G e m i n i   x m l n s = " h t t p : / / g e m i n i / p i v o t c u s t o m i z a t i o n / L i n k e d T a b l e U p d a t e M o d e " > < C u s t o m C o n t e n t > < ! [ C D A T A [ T r u e ] ] > < / C u s t o m C o n t e n t > < / G e m i n i > 
</file>

<file path=customXml/item5.xml>��< ? x m l   v e r s i o n = " 1 . 0 "   e n c o d i n g = " U T F - 1 6 " ? > < G e m i n i   x m l n s = " h t t p : / / g e m i n i / p i v o t c u s t o m i z a t i o n / T a b l e O r d e r " > < C u s t o m C o n t e n t > < ! [ C D A T A [ T a b e l ] ] > < / 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S h o w H i d d e n " > < C u s t o m C o n t e n t > < ! [ C D A T A [ T r u e ] ] > < / C u s t o m C o n t e n t > < / G e m i n i > 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 C o l u m n s \ K o l o m 1 < / K e y > < / D i a g r a m O b j e c t K e y > < D i a g r a m O b j e c t K e y > < K e y > C o l u m n s \ K o l o m 2 < / K e y > < / D i a g r a m O b j e c t K e y > < D i a g r a m O b j e c t K e y > < K e y > C o l u m n s \ K o l o m 3 < / K e y > < / D i a g r a m O b j e c t K e y > < D i a g r a m O b j e c t K e y > < K e y > C o l u m n s \ K o l o m 4 < / K e y > < / D i a g r a m O b j e c t K e y > < D i a g r a m O b j e c t K e y > < K e y > C o l u m n s \ K o l o m 5 < / K e y > < / D i a g r a m O b j e c t K e y > < D i a g r a m O b j e c t K e y > < K e y > C o l u m n s \ K o l o m 6 < / K e y > < / D i a g r a m O b j e c t K e y > < D i a g r a m O b j e c t K e y > < K e y > C o l u m n s \ K o l o m 7 < / K e y > < / D i a g r a m O b j e c t K e y > < D i a g r a m O b j e c t K e y > < K e y > C o l u m n s \ K o l o m 8 < / K e y > < / D i a g r a m O b j e c t K e y > < D i a g r a m O b j e c t K e y > < K e y > C o l u m n s \ K o l o m 9 < / K e y > < / D i a g r a m O b j e c t K e y > < D i a g r a m O b j e c t K e y > < K e y > C o l u m n s \ K o l o m 1 0 < / K e y > < / D i a g r a m O b j e c t K e y > < D i a g r a m O b j e c t K e y > < K e y > C o l u m n s \ K o l o m 1 1 < / K e y > < / D i a g r a m O b j e c t K e y > < D i a g r a m O b j e c t K e y > < K e y > C o l u m n s \ K o l o m 1 2 < / K e y > < / D i a g r a m O b j e c t K e y > < D i a g r a m O b j e c t K e y > < K e y > C o l u m n s \ K o l o m 1 3 < / K e y > < / D i a g r a m O b j e c t K e y > < D i a g r a m O b j e c t K e y > < K e y > C o l u m n s \ K o l o m 1 4 < / K e y > < / D i a g r a m O b j e c t K e y > < D i a g r a m O b j e c t K e y > < K e y > C o l u m n s \ K o l o m 1 5 < / K e y > < / D i a g r a m O b j e c t K e y > < D i a g r a m O b j e c t K e y > < K e y > C o l u m n s \ K o l o m 1 6 < / K e y > < / D i a g r a m O b j e c t K e y > < D i a g r a m O b j e c t K e y > < K e y > C o l u m n s \ K o l o m 1 7 < / K e y > < / D i a g r a m O b j e c t K e y > < D i a g r a m O b j e c t K e y > < K e y > C o l u m n s \ K o l o m 1 8 < / K e y > < / D i a g r a m O b j e c t K e y > < D i a g r a m O b j e c t K e y > < K e y > C o l u m n s \ K o l o m 1 9 < / K e y > < / D i a g r a m O b j e c t K e y > < D i a g r a m O b j e c t K e y > < K e y > C o l u m n s \ K o l o m 2 0 < / K e y > < / D i a g r a m O b j e c t K e y > < D i a g r a m O b j e c t K e y > < K e y > C o l u m n s \ K o l o m 2 1 < / K e y > < / D i a g r a m O b j e c t K e y > < D i a g r a m O b j e c t K e y > < K e y > C o l u m n s \ K o l o m 2 2 < / 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 C o l u m n s \ K o l o m 1 < / K e y > < / a : K e y > < a : V a l u e   i : t y p e = " M e a s u r e G r i d N o d e V i e w S t a t e " > < L a y e d O u t > t r u e < / L a y e d O u t > < / a : V a l u e > < / a : K e y V a l u e O f D i a g r a m O b j e c t K e y a n y T y p e z b w N T n L X > < a : K e y V a l u e O f D i a g r a m O b j e c t K e y a n y T y p e z b w N T n L X > < a : K e y > < K e y > C o l u m n s \ K o l o m 2 < / K e y > < / a : K e y > < a : V a l u e   i : t y p e = " M e a s u r e G r i d N o d e V i e w S t a t e " > < C o l u m n > 1 < / C o l u m n > < L a y e d O u t > t r u e < / L a y e d O u t > < / a : V a l u e > < / a : K e y V a l u e O f D i a g r a m O b j e c t K e y a n y T y p e z b w N T n L X > < a : K e y V a l u e O f D i a g r a m O b j e c t K e y a n y T y p e z b w N T n L X > < a : K e y > < K e y > C o l u m n s \ K o l o m 3 < / K e y > < / a : K e y > < a : V a l u e   i : t y p e = " M e a s u r e G r i d N o d e V i e w S t a t e " > < C o l u m n > 2 < / C o l u m n > < L a y e d O u t > t r u e < / L a y e d O u t > < / a : V a l u e > < / a : K e y V a l u e O f D i a g r a m O b j e c t K e y a n y T y p e z b w N T n L X > < a : K e y V a l u e O f D i a g r a m O b j e c t K e y a n y T y p e z b w N T n L X > < a : K e y > < K e y > C o l u m n s \ K o l o m 4 < / K e y > < / a : K e y > < a : V a l u e   i : t y p e = " M e a s u r e G r i d N o d e V i e w S t a t e " > < C o l u m n > 3 < / C o l u m n > < L a y e d O u t > t r u e < / L a y e d O u t > < / a : V a l u e > < / a : K e y V a l u e O f D i a g r a m O b j e c t K e y a n y T y p e z b w N T n L X > < a : K e y V a l u e O f D i a g r a m O b j e c t K e y a n y T y p e z b w N T n L X > < a : K e y > < K e y > C o l u m n s \ K o l o m 5 < / K e y > < / a : K e y > < a : V a l u e   i : t y p e = " M e a s u r e G r i d N o d e V i e w S t a t e " > < C o l u m n > 4 < / C o l u m n > < L a y e d O u t > t r u e < / L a y e d O u t > < / a : V a l u e > < / a : K e y V a l u e O f D i a g r a m O b j e c t K e y a n y T y p e z b w N T n L X > < a : K e y V a l u e O f D i a g r a m O b j e c t K e y a n y T y p e z b w N T n L X > < a : K e y > < K e y > C o l u m n s \ K o l o m 6 < / K e y > < / a : K e y > < a : V a l u e   i : t y p e = " M e a s u r e G r i d N o d e V i e w S t a t e " > < C o l u m n > 5 < / C o l u m n > < L a y e d O u t > t r u e < / L a y e d O u t > < / a : V a l u e > < / a : K e y V a l u e O f D i a g r a m O b j e c t K e y a n y T y p e z b w N T n L X > < a : K e y V a l u e O f D i a g r a m O b j e c t K e y a n y T y p e z b w N T n L X > < a : K e y > < K e y > C o l u m n s \ K o l o m 7 < / K e y > < / a : K e y > < a : V a l u e   i : t y p e = " M e a s u r e G r i d N o d e V i e w S t a t e " > < C o l u m n > 6 < / C o l u m n > < L a y e d O u t > t r u e < / L a y e d O u t > < / a : V a l u e > < / a : K e y V a l u e O f D i a g r a m O b j e c t K e y a n y T y p e z b w N T n L X > < a : K e y V a l u e O f D i a g r a m O b j e c t K e y a n y T y p e z b w N T n L X > < a : K e y > < K e y > C o l u m n s \ K o l o m 8 < / K e y > < / a : K e y > < a : V a l u e   i : t y p e = " M e a s u r e G r i d N o d e V i e w S t a t e " > < C o l u m n > 7 < / C o l u m n > < L a y e d O u t > t r u e < / L a y e d O u t > < / a : V a l u e > < / a : K e y V a l u e O f D i a g r a m O b j e c t K e y a n y T y p e z b w N T n L X > < a : K e y V a l u e O f D i a g r a m O b j e c t K e y a n y T y p e z b w N T n L X > < a : K e y > < K e y > C o l u m n s \ K o l o m 9 < / K e y > < / a : K e y > < a : V a l u e   i : t y p e = " M e a s u r e G r i d N o d e V i e w S t a t e " > < C o l u m n > 8 < / C o l u m n > < L a y e d O u t > t r u e < / L a y e d O u t > < / a : V a l u e > < / a : K e y V a l u e O f D i a g r a m O b j e c t K e y a n y T y p e z b w N T n L X > < a : K e y V a l u e O f D i a g r a m O b j e c t K e y a n y T y p e z b w N T n L X > < a : K e y > < K e y > C o l u m n s \ K o l o m 1 0 < / K e y > < / a : K e y > < a : V a l u e   i : t y p e = " M e a s u r e G r i d N o d e V i e w S t a t e " > < C o l u m n > 9 < / C o l u m n > < L a y e d O u t > t r u e < / L a y e d O u t > < / a : V a l u e > < / a : K e y V a l u e O f D i a g r a m O b j e c t K e y a n y T y p e z b w N T n L X > < a : K e y V a l u e O f D i a g r a m O b j e c t K e y a n y T y p e z b w N T n L X > < a : K e y > < K e y > C o l u m n s \ K o l o m 1 1 < / K e y > < / a : K e y > < a : V a l u e   i : t y p e = " M e a s u r e G r i d N o d e V i e w S t a t e " > < C o l u m n > 1 0 < / C o l u m n > < L a y e d O u t > t r u e < / L a y e d O u t > < / a : V a l u e > < / a : K e y V a l u e O f D i a g r a m O b j e c t K e y a n y T y p e z b w N T n L X > < a : K e y V a l u e O f D i a g r a m O b j e c t K e y a n y T y p e z b w N T n L X > < a : K e y > < K e y > C o l u m n s \ K o l o m 1 2 < / K e y > < / a : K e y > < a : V a l u e   i : t y p e = " M e a s u r e G r i d N o d e V i e w S t a t e " > < C o l u m n > 1 1 < / C o l u m n > < L a y e d O u t > t r u e < / L a y e d O u t > < / a : V a l u e > < / a : K e y V a l u e O f D i a g r a m O b j e c t K e y a n y T y p e z b w N T n L X > < a : K e y V a l u e O f D i a g r a m O b j e c t K e y a n y T y p e z b w N T n L X > < a : K e y > < K e y > C o l u m n s \ K o l o m 1 3 < / K e y > < / a : K e y > < a : V a l u e   i : t y p e = " M e a s u r e G r i d N o d e V i e w S t a t e " > < C o l u m n > 1 2 < / C o l u m n > < L a y e d O u t > t r u e < / L a y e d O u t > < / a : V a l u e > < / a : K e y V a l u e O f D i a g r a m O b j e c t K e y a n y T y p e z b w N T n L X > < a : K e y V a l u e O f D i a g r a m O b j e c t K e y a n y T y p e z b w N T n L X > < a : K e y > < K e y > C o l u m n s \ K o l o m 1 4 < / K e y > < / a : K e y > < a : V a l u e   i : t y p e = " M e a s u r e G r i d N o d e V i e w S t a t e " > < C o l u m n > 1 3 < / C o l u m n > < L a y e d O u t > t r u e < / L a y e d O u t > < / a : V a l u e > < / a : K e y V a l u e O f D i a g r a m O b j e c t K e y a n y T y p e z b w N T n L X > < a : K e y V a l u e O f D i a g r a m O b j e c t K e y a n y T y p e z b w N T n L X > < a : K e y > < K e y > C o l u m n s \ K o l o m 1 5 < / K e y > < / a : K e y > < a : V a l u e   i : t y p e = " M e a s u r e G r i d N o d e V i e w S t a t e " > < C o l u m n > 1 4 < / C o l u m n > < L a y e d O u t > t r u e < / L a y e d O u t > < / a : V a l u e > < / a : K e y V a l u e O f D i a g r a m O b j e c t K e y a n y T y p e z b w N T n L X > < a : K e y V a l u e O f D i a g r a m O b j e c t K e y a n y T y p e z b w N T n L X > < a : K e y > < K e y > C o l u m n s \ K o l o m 1 6 < / K e y > < / a : K e y > < a : V a l u e   i : t y p e = " M e a s u r e G r i d N o d e V i e w S t a t e " > < C o l u m n > 1 5 < / C o l u m n > < L a y e d O u t > t r u e < / L a y e d O u t > < / a : V a l u e > < / a : K e y V a l u e O f D i a g r a m O b j e c t K e y a n y T y p e z b w N T n L X > < a : K e y V a l u e O f D i a g r a m O b j e c t K e y a n y T y p e z b w N T n L X > < a : K e y > < K e y > C o l u m n s \ K o l o m 1 7 < / K e y > < / a : K e y > < a : V a l u e   i : t y p e = " M e a s u r e G r i d N o d e V i e w S t a t e " > < C o l u m n > 1 6 < / C o l u m n > < L a y e d O u t > t r u e < / L a y e d O u t > < / a : V a l u e > < / a : K e y V a l u e O f D i a g r a m O b j e c t K e y a n y T y p e z b w N T n L X > < a : K e y V a l u e O f D i a g r a m O b j e c t K e y a n y T y p e z b w N T n L X > < a : K e y > < K e y > C o l u m n s \ K o l o m 1 8 < / K e y > < / a : K e y > < a : V a l u e   i : t y p e = " M e a s u r e G r i d N o d e V i e w S t a t e " > < C o l u m n > 1 7 < / C o l u m n > < L a y e d O u t > t r u e < / L a y e d O u t > < / a : V a l u e > < / a : K e y V a l u e O f D i a g r a m O b j e c t K e y a n y T y p e z b w N T n L X > < a : K e y V a l u e O f D i a g r a m O b j e c t K e y a n y T y p e z b w N T n L X > < a : K e y > < K e y > C o l u m n s \ K o l o m 1 9 < / K e y > < / a : K e y > < a : V a l u e   i : t y p e = " M e a s u r e G r i d N o d e V i e w S t a t e " > < C o l u m n > 1 8 < / C o l u m n > < L a y e d O u t > t r u e < / L a y e d O u t > < / a : V a l u e > < / a : K e y V a l u e O f D i a g r a m O b j e c t K e y a n y T y p e z b w N T n L X > < a : K e y V a l u e O f D i a g r a m O b j e c t K e y a n y T y p e z b w N T n L X > < a : K e y > < K e y > C o l u m n s \ K o l o m 2 0 < / K e y > < / a : K e y > < a : V a l u e   i : t y p e = " M e a s u r e G r i d N o d e V i e w S t a t e " > < C o l u m n > 1 9 < / C o l u m n > < L a y e d O u t > t r u e < / L a y e d O u t > < / a : V a l u e > < / a : K e y V a l u e O f D i a g r a m O b j e c t K e y a n y T y p e z b w N T n L X > < a : K e y V a l u e O f D i a g r a m O b j e c t K e y a n y T y p e z b w N T n L X > < a : K e y > < K e y > C o l u m n s \ K o l o m 2 1 < / K e y > < / a : K e y > < a : V a l u e   i : t y p e = " M e a s u r e G r i d N o d e V i e w S t a t e " > < C o l u m n > 2 0 < / C o l u m n > < L a y e d O u t > t r u e < / L a y e d O u t > < / a : V a l u e > < / a : K e y V a l u e O f D i a g r a m O b j e c t K e y a n y T y p e z b w N T n L X > < a : K e y V a l u e O f D i a g r a m O b j e c t K e y a n y T y p e z b w N T n L X > < a : K e y > < K e y > C o l u m n s \ K o l o m 2 2 < / K e y > < / a : K e y > < a : V a l u e   i : t y p e = " M e a s u r e G r i d N o d e V i e w S t a t e " > < C o l u m n > 2 1 < / C o l u m n > < L a y e d O u t > t r u e < / L a y e d O u t > < / a : V a l u e > < / a : K e y V a l u e O f D i a g r a m O b j e c t K e y a n y T y p e z b w N T n L X > < / V i e w S t a t e s > < / D i a g r a m M a n a g e r . S e r i a l i z a b l e D i a g r a m > < / A r r a y O f D i a g r a m M a n a g e r . S e r i a l i z a b l e D i a g r a m > ] ] > < / C u s t o m C o n t e n t > < / G e m i n i > 
</file>

<file path=customXml/item9.xml>��< ? x m l   v e r s i o n = " 1 . 0 "   e n c o d i n g = " U T F - 1 6 " ? > < G e m i n i   x m l n s = " h t t p : / / g e m i n i / p i v o t c u s t o m i z a t i o n / C l i e n t W i n d o w X M L " > < C u s t o m C o n t e n t > < ! [ C D A T A [ T a b e l ] ] > < / C u s t o m C o n t e n t > < / G e m i n i > 
</file>

<file path=customXml/itemProps1.xml><?xml version="1.0" encoding="utf-8"?>
<ds:datastoreItem xmlns:ds="http://schemas.openxmlformats.org/officeDocument/2006/customXml" ds:itemID="{71EDC3EE-0A81-4505-9142-E809A17BB5D9}">
  <ds:schemaRefs/>
</ds:datastoreItem>
</file>

<file path=customXml/itemProps10.xml><?xml version="1.0" encoding="utf-8"?>
<ds:datastoreItem xmlns:ds="http://schemas.openxmlformats.org/officeDocument/2006/customXml" ds:itemID="{9CA8833A-95C0-459E-82F3-24935FFD4098}">
  <ds:schemaRefs/>
</ds:datastoreItem>
</file>

<file path=customXml/itemProps11.xml><?xml version="1.0" encoding="utf-8"?>
<ds:datastoreItem xmlns:ds="http://schemas.openxmlformats.org/officeDocument/2006/customXml" ds:itemID="{A2240715-F1A4-484F-85A4-708AB566A08C}">
  <ds:schemaRefs/>
</ds:datastoreItem>
</file>

<file path=customXml/itemProps12.xml><?xml version="1.0" encoding="utf-8"?>
<ds:datastoreItem xmlns:ds="http://schemas.openxmlformats.org/officeDocument/2006/customXml" ds:itemID="{F922781F-43A9-41EB-8E0F-96F0BCCA70EA}">
  <ds:schemaRefs/>
</ds:datastoreItem>
</file>

<file path=customXml/itemProps13.xml><?xml version="1.0" encoding="utf-8"?>
<ds:datastoreItem xmlns:ds="http://schemas.openxmlformats.org/officeDocument/2006/customXml" ds:itemID="{19894053-B1C9-4362-9A85-32653FD689B0}">
  <ds:schemaRefs/>
</ds:datastoreItem>
</file>

<file path=customXml/itemProps14.xml><?xml version="1.0" encoding="utf-8"?>
<ds:datastoreItem xmlns:ds="http://schemas.openxmlformats.org/officeDocument/2006/customXml" ds:itemID="{86F5917C-9EDC-4F65-BBA5-6B2993222AA9}">
  <ds:schemaRefs/>
</ds:datastoreItem>
</file>

<file path=customXml/itemProps15.xml><?xml version="1.0" encoding="utf-8"?>
<ds:datastoreItem xmlns:ds="http://schemas.openxmlformats.org/officeDocument/2006/customXml" ds:itemID="{C906E212-7A85-48BC-A1C9-8F455B7C3712}">
  <ds:schemaRefs/>
</ds:datastoreItem>
</file>

<file path=customXml/itemProps16.xml><?xml version="1.0" encoding="utf-8"?>
<ds:datastoreItem xmlns:ds="http://schemas.openxmlformats.org/officeDocument/2006/customXml" ds:itemID="{3D8C50A5-8CE1-4A81-BDCA-30F24C8E006F}">
  <ds:schemaRefs/>
</ds:datastoreItem>
</file>

<file path=customXml/itemProps2.xml><?xml version="1.0" encoding="utf-8"?>
<ds:datastoreItem xmlns:ds="http://schemas.openxmlformats.org/officeDocument/2006/customXml" ds:itemID="{CBBFA599-7634-43D5-B178-6E20E6A7AF22}">
  <ds:schemaRefs/>
</ds:datastoreItem>
</file>

<file path=customXml/itemProps3.xml><?xml version="1.0" encoding="utf-8"?>
<ds:datastoreItem xmlns:ds="http://schemas.openxmlformats.org/officeDocument/2006/customXml" ds:itemID="{9EB261C9-89C8-4B17-AE1D-2FDD34800213}">
  <ds:schemaRefs/>
</ds:datastoreItem>
</file>

<file path=customXml/itemProps4.xml><?xml version="1.0" encoding="utf-8"?>
<ds:datastoreItem xmlns:ds="http://schemas.openxmlformats.org/officeDocument/2006/customXml" ds:itemID="{32247D27-8CA4-4E95-B621-89BA9506733F}">
  <ds:schemaRefs/>
</ds:datastoreItem>
</file>

<file path=customXml/itemProps5.xml><?xml version="1.0" encoding="utf-8"?>
<ds:datastoreItem xmlns:ds="http://schemas.openxmlformats.org/officeDocument/2006/customXml" ds:itemID="{2F63F11C-E56D-48AC-B6A2-62478F3DE3C9}">
  <ds:schemaRefs/>
</ds:datastoreItem>
</file>

<file path=customXml/itemProps6.xml><?xml version="1.0" encoding="utf-8"?>
<ds:datastoreItem xmlns:ds="http://schemas.openxmlformats.org/officeDocument/2006/customXml" ds:itemID="{0F793D3F-6D9B-4C32-A876-0FB893459F06}">
  <ds:schemaRefs/>
</ds:datastoreItem>
</file>

<file path=customXml/itemProps7.xml><?xml version="1.0" encoding="utf-8"?>
<ds:datastoreItem xmlns:ds="http://schemas.openxmlformats.org/officeDocument/2006/customXml" ds:itemID="{E0B974CB-09F1-487A-ACB2-8788F0370E9E}">
  <ds:schemaRefs/>
</ds:datastoreItem>
</file>

<file path=customXml/itemProps8.xml><?xml version="1.0" encoding="utf-8"?>
<ds:datastoreItem xmlns:ds="http://schemas.openxmlformats.org/officeDocument/2006/customXml" ds:itemID="{B3E55805-4D8F-4341-8FAD-D598B0357E43}">
  <ds:schemaRefs/>
</ds:datastoreItem>
</file>

<file path=customXml/itemProps9.xml><?xml version="1.0" encoding="utf-8"?>
<ds:datastoreItem xmlns:ds="http://schemas.openxmlformats.org/officeDocument/2006/customXml" ds:itemID="{09543B07-5C65-407C-A11E-A75BB4A41E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Blad1</vt:lpstr>
      <vt:lpstr>Invulformulier AD</vt:lpstr>
      <vt:lpstr>Tempo's 800, 1500 en 3000</vt:lpstr>
      <vt:lpstr> Tempotabellen AD</vt:lpstr>
      <vt:lpstr>' Tempotabellen AD'!Afdrukbereik</vt:lpstr>
      <vt:lpstr>'Invulformulier AD'!Afdrukbereik</vt:lpstr>
      <vt:lpstr>'Tempo''s 800, 1500 en 3000'!Afdrukbereik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Tempotabellen</dc:title>
  <dc:creator>Pieter van de Wiel</dc:creator>
  <cp:keywords>AV Hollandia</cp:keywords>
  <cp:lastModifiedBy>Pieter van de Wiel</cp:lastModifiedBy>
  <cp:lastPrinted>2020-10-22T07:22:24Z</cp:lastPrinted>
  <dcterms:created xsi:type="dcterms:W3CDTF">2019-12-28T15:26:19Z</dcterms:created>
  <dcterms:modified xsi:type="dcterms:W3CDTF">2020-10-22T07:26:02Z</dcterms:modified>
</cp:coreProperties>
</file>